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20" windowWidth="12315" windowHeight="9135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Лист2!$A$2:$G$198</definedName>
    <definedName name="_xlnm.Print_Titles" localSheetId="0">Лист2!$1:$2</definedName>
    <definedName name="_xlnm.Print_Area" localSheetId="0">Лист2!$A$1:$G$196</definedName>
  </definedNames>
  <calcPr calcId="145621"/>
</workbook>
</file>

<file path=xl/calcChain.xml><?xml version="1.0" encoding="utf-8"?>
<calcChain xmlns="http://schemas.openxmlformats.org/spreadsheetml/2006/main">
  <c r="E136" i="1" l="1"/>
  <c r="E132" i="1"/>
  <c r="E128" i="1"/>
  <c r="E124" i="1"/>
  <c r="E119" i="1"/>
  <c r="E114" i="1"/>
  <c r="E109" i="1"/>
  <c r="E101" i="1"/>
  <c r="F98" i="1"/>
  <c r="E68" i="1" l="1"/>
  <c r="E94" i="1" l="1"/>
  <c r="E66" i="1" l="1"/>
  <c r="E92" i="1" l="1"/>
  <c r="E164" i="1" l="1"/>
  <c r="E163" i="1"/>
  <c r="F188" i="1"/>
  <c r="E190" i="1" l="1"/>
  <c r="E75" i="1" l="1"/>
  <c r="E76" i="1"/>
  <c r="E77" i="1"/>
  <c r="E78" i="1"/>
  <c r="E79" i="1"/>
  <c r="E80" i="1"/>
  <c r="E81" i="1"/>
  <c r="E82" i="1"/>
  <c r="E83" i="1"/>
  <c r="E84" i="1"/>
  <c r="E85" i="1"/>
  <c r="E74" i="1"/>
  <c r="E88" i="1" l="1"/>
  <c r="E89" i="1"/>
  <c r="E90" i="1"/>
  <c r="E87" i="1"/>
  <c r="F85" i="1" l="1"/>
  <c r="F74" i="1" l="1"/>
  <c r="F75" i="1" s="1"/>
  <c r="F76" i="1"/>
  <c r="F77" i="1" s="1"/>
  <c r="F78" i="1"/>
  <c r="F79" i="1" s="1"/>
  <c r="F80" i="1"/>
  <c r="F81" i="1" s="1"/>
  <c r="E144" i="1" l="1"/>
  <c r="E137" i="1"/>
  <c r="E133" i="1"/>
  <c r="E129" i="1"/>
  <c r="E125" i="1"/>
  <c r="E120" i="1"/>
  <c r="E115" i="1"/>
  <c r="E110" i="1"/>
  <c r="E102" i="1"/>
  <c r="F49" i="1"/>
  <c r="F47" i="1"/>
  <c r="E64" i="1"/>
  <c r="E63" i="1"/>
  <c r="E62" i="1"/>
  <c r="E60" i="1"/>
  <c r="E59" i="1"/>
  <c r="E58" i="1"/>
  <c r="E56" i="1"/>
  <c r="E55" i="1"/>
  <c r="E54" i="1"/>
  <c r="E53" i="1"/>
  <c r="E52" i="1"/>
  <c r="E51" i="1"/>
  <c r="E50" i="1"/>
  <c r="E48" i="1"/>
  <c r="E46" i="1"/>
  <c r="E160" i="1" l="1"/>
  <c r="E156" i="1"/>
  <c r="E155" i="1"/>
  <c r="E154" i="1"/>
  <c r="E157" i="1"/>
  <c r="E153" i="1"/>
  <c r="E151" i="1"/>
  <c r="E149" i="1"/>
  <c r="E145" i="1"/>
  <c r="E146" i="1"/>
  <c r="E147" i="1" s="1"/>
  <c r="E159" i="1"/>
  <c r="E140" i="1"/>
  <c r="E141" i="1"/>
  <c r="E142" i="1" s="1"/>
  <c r="E158" i="1" l="1"/>
  <c r="D196" i="1"/>
  <c r="D195" i="1"/>
  <c r="D194" i="1"/>
  <c r="D192" i="1"/>
  <c r="D191" i="1"/>
  <c r="D190" i="1"/>
  <c r="D187" i="1"/>
  <c r="D186" i="1"/>
  <c r="D185" i="1"/>
  <c r="D184" i="1"/>
  <c r="D183" i="1"/>
  <c r="D182" i="1"/>
  <c r="D176" i="1"/>
  <c r="D175" i="1"/>
  <c r="D173" i="1"/>
  <c r="D172" i="1"/>
  <c r="D171" i="1"/>
  <c r="D170" i="1"/>
  <c r="D168" i="1"/>
  <c r="D167" i="1"/>
  <c r="D166" i="1"/>
  <c r="D165" i="1"/>
  <c r="D164" i="1"/>
  <c r="D163" i="1"/>
  <c r="D162" i="1"/>
  <c r="D160" i="1"/>
  <c r="D159" i="1"/>
  <c r="D158" i="1"/>
  <c r="D157" i="1"/>
  <c r="D156" i="1"/>
  <c r="D155" i="1"/>
  <c r="D154" i="1"/>
  <c r="D153" i="1"/>
  <c r="D151" i="1"/>
  <c r="D149" i="1"/>
  <c r="D147" i="1"/>
  <c r="D146" i="1"/>
  <c r="D144" i="1"/>
  <c r="D142" i="1"/>
  <c r="D141" i="1"/>
  <c r="E44" i="1" l="1"/>
  <c r="D44" i="1"/>
  <c r="E40" i="1"/>
  <c r="D40" i="1"/>
  <c r="E135" i="1" l="1"/>
  <c r="D135" i="1"/>
  <c r="E131" i="1"/>
  <c r="D131" i="1"/>
  <c r="E127" i="1"/>
  <c r="D127" i="1"/>
  <c r="E123" i="1"/>
  <c r="D123" i="1"/>
  <c r="E118" i="1"/>
  <c r="D118" i="1"/>
  <c r="E107" i="1"/>
  <c r="E106" i="1"/>
  <c r="D107" i="1"/>
  <c r="D106" i="1"/>
  <c r="E100" i="1"/>
  <c r="D100" i="1"/>
  <c r="E108" i="1"/>
  <c r="D108" i="1"/>
  <c r="E113" i="1"/>
  <c r="D113" i="1"/>
  <c r="D105" i="1" l="1"/>
  <c r="E105" i="1"/>
  <c r="F45" i="1" l="1"/>
  <c r="D38" i="1" l="1"/>
  <c r="F41" i="1" l="1"/>
  <c r="F194" i="1"/>
  <c r="F112" i="1" l="1"/>
  <c r="F117" i="1"/>
  <c r="F122" i="1"/>
  <c r="F137" i="1"/>
  <c r="F138" i="1"/>
  <c r="F134" i="1"/>
  <c r="F133" i="1"/>
  <c r="F130" i="1"/>
  <c r="F101" i="1"/>
  <c r="F102" i="1"/>
  <c r="F103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1" i="1"/>
  <c r="F110" i="1"/>
  <c r="F187" i="1" l="1"/>
  <c r="F185" i="1"/>
  <c r="F183" i="1"/>
  <c r="F190" i="1"/>
  <c r="F186" i="1" l="1"/>
  <c r="F182" i="1"/>
  <c r="F184" i="1"/>
  <c r="F136" i="1" l="1"/>
  <c r="F132" i="1" l="1"/>
  <c r="F109" i="1"/>
  <c r="F5" i="1" l="1"/>
  <c r="F6" i="1"/>
  <c r="F7" i="1"/>
  <c r="F8" i="1"/>
  <c r="F97" i="1" l="1"/>
  <c r="F157" i="1" l="1"/>
  <c r="F156" i="1"/>
  <c r="F106" i="1"/>
  <c r="F107" i="1"/>
  <c r="F9" i="1" l="1"/>
  <c r="F180" i="1"/>
  <c r="F179" i="1"/>
  <c r="F176" i="1"/>
  <c r="F175" i="1"/>
  <c r="F160" i="1" l="1"/>
  <c r="F159" i="1"/>
  <c r="F158" i="1"/>
  <c r="F155" i="1"/>
  <c r="F154" i="1"/>
  <c r="F153" i="1"/>
  <c r="F151" i="1"/>
  <c r="F149" i="1"/>
  <c r="F147" i="1"/>
  <c r="F146" i="1"/>
  <c r="F144" i="1"/>
  <c r="F142" i="1"/>
  <c r="F141" i="1"/>
  <c r="F173" i="1"/>
  <c r="F172" i="1"/>
  <c r="F171" i="1"/>
  <c r="F170" i="1"/>
  <c r="F167" i="1"/>
  <c r="F163" i="1"/>
  <c r="F196" i="1"/>
  <c r="F195" i="1"/>
  <c r="F192" i="1"/>
  <c r="F191" i="1"/>
  <c r="F178" i="1"/>
  <c r="F168" i="1"/>
  <c r="F166" i="1"/>
  <c r="F165" i="1"/>
  <c r="F108" i="1" l="1"/>
  <c r="F135" i="1"/>
  <c r="F131" i="1"/>
  <c r="F100" i="1"/>
  <c r="F105" i="1" l="1"/>
  <c r="F82" i="1"/>
  <c r="F83" i="1" s="1"/>
  <c r="F72" i="1"/>
  <c r="F71" i="1"/>
  <c r="F70" i="1"/>
  <c r="F68" i="1"/>
  <c r="F69" i="1" s="1"/>
  <c r="F64" i="1"/>
  <c r="F63" i="1"/>
  <c r="F62" i="1"/>
  <c r="F60" i="1"/>
  <c r="F59" i="1"/>
  <c r="F58" i="1"/>
  <c r="F56" i="1"/>
  <c r="F53" i="1"/>
  <c r="F48" i="1"/>
  <c r="F44" i="1"/>
  <c r="F40" i="1"/>
  <c r="F30" i="1"/>
  <c r="F31" i="1"/>
  <c r="F32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50" i="1" l="1"/>
  <c r="F51" i="1"/>
  <c r="F28" i="1"/>
  <c r="F164" i="1" l="1"/>
  <c r="F33" i="1"/>
  <c r="F87" i="1" l="1"/>
  <c r="F94" i="1" l="1"/>
  <c r="F95" i="1" s="1"/>
  <c r="F92" i="1"/>
  <c r="F93" i="1" s="1"/>
  <c r="F90" i="1"/>
  <c r="F89" i="1"/>
  <c r="F88" i="1"/>
  <c r="F84" i="1"/>
  <c r="F66" i="1"/>
  <c r="F67" i="1" s="1"/>
  <c r="F54" i="1"/>
  <c r="F55" i="1"/>
  <c r="F52" i="1"/>
  <c r="F46" i="1"/>
  <c r="F34" i="1"/>
  <c r="F29" i="1"/>
  <c r="F10" i="1"/>
  <c r="F4" i="1"/>
  <c r="F162" i="1" l="1"/>
  <c r="D42" i="1" l="1"/>
  <c r="F39" i="1" l="1"/>
  <c r="E38" i="1" l="1"/>
  <c r="F38" i="1" s="1"/>
  <c r="F37" i="1" l="1"/>
  <c r="E36" i="1"/>
  <c r="F36" i="1" s="1"/>
  <c r="F43" i="1"/>
  <c r="E42" i="1" l="1"/>
  <c r="F42" i="1" s="1"/>
</calcChain>
</file>

<file path=xl/sharedStrings.xml><?xml version="1.0" encoding="utf-8"?>
<sst xmlns="http://schemas.openxmlformats.org/spreadsheetml/2006/main" count="617" uniqueCount="387">
  <si>
    <t>Наименование показателей</t>
  </si>
  <si>
    <t>Структура населения</t>
  </si>
  <si>
    <t>Показатели доходов населения</t>
  </si>
  <si>
    <t>Среднемесячная заработная плата по полному кругу предприятий, руб.</t>
  </si>
  <si>
    <t>Средний душевой доход, руб.</t>
  </si>
  <si>
    <t>Промышленность и сельское хозяйство</t>
  </si>
  <si>
    <t>Производство молока во всех категориях хозяйств, тонн</t>
  </si>
  <si>
    <t>Производство мяса на убой в живом весе во всех категориях хозяйств, тонн</t>
  </si>
  <si>
    <t>Строительство и транспорт</t>
  </si>
  <si>
    <t>Торговля и услуги</t>
  </si>
  <si>
    <t>Инвестиционная деятельность</t>
  </si>
  <si>
    <t>Жилье и его доступность</t>
  </si>
  <si>
    <t>Общая площадь жилого фонда, кв.м.</t>
  </si>
  <si>
    <t>Обеспеченность жильем (общая площадь жилищного фонда муниципального образования  в расчете на 1 жителя), кв. м. на чел.</t>
  </si>
  <si>
    <t>Объем производства продукции сельского хозяйства (во всех категориях хозяйств), млн. руб.</t>
  </si>
  <si>
    <t>Среднемесячная заработная плата работников бюджетной сферы, руб.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</si>
  <si>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</si>
  <si>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</si>
  <si>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</si>
  <si>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Доля малого бизнеса в общем объеме выпуска товаров, работ и услуг, %*</t>
  </si>
  <si>
    <t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добыча полезных ископаемых, обрабатывающие отрасли, производство и распределение электроэнергии, газа и  воды, млн. руб.</t>
  </si>
  <si>
    <t xml:space="preserve">Надой молока на 1 корову, кг </t>
  </si>
  <si>
    <t>Просроченная задолженность по заработной плате на конец отчетного периода всего, млн. руб.</t>
  </si>
  <si>
    <t>Объем платных услуг населению , млн. руб.</t>
  </si>
  <si>
    <t>Индекс промышленного производства,%</t>
  </si>
  <si>
    <t>Индекс производства продукции сельского хозяйства,%</t>
  </si>
  <si>
    <t>Оборот розничной торговли, млн. руб.</t>
  </si>
  <si>
    <t>Оборот общественного питания, млн. руб.</t>
  </si>
  <si>
    <t>Объем инвестиций в основной капитал за счет всех источников финансирования, млн. руб.</t>
  </si>
  <si>
    <t>Индекс производства по виду деятельности "строительство",%</t>
  </si>
  <si>
    <t>Индекс физического объема оборота розничной торговли,%</t>
  </si>
  <si>
    <t>Индекс физического объема оборота общественного питания,%</t>
  </si>
  <si>
    <t>Индекс физического объема платных услуг, %</t>
  </si>
  <si>
    <t>Индекс физического объема бытовых услуг,%</t>
  </si>
  <si>
    <t>Индекс объема инвестиций,%</t>
  </si>
  <si>
    <t>1.</t>
  </si>
  <si>
    <t>2.</t>
  </si>
  <si>
    <t>3.</t>
  </si>
  <si>
    <t>4.</t>
  </si>
  <si>
    <t>5.</t>
  </si>
  <si>
    <t>6.</t>
  </si>
  <si>
    <t>7.</t>
  </si>
  <si>
    <t>7.1.</t>
  </si>
  <si>
    <t>7.2.</t>
  </si>
  <si>
    <t>7.3.</t>
  </si>
  <si>
    <t>7.4.</t>
  </si>
  <si>
    <t>11.</t>
  </si>
  <si>
    <r>
      <t>Уровень официально зарегистрированной безработицы,%</t>
    </r>
    <r>
      <rPr>
        <b/>
        <sz val="14"/>
        <rFont val="Times New Roman"/>
        <family val="1"/>
        <charset val="204"/>
      </rPr>
      <t>*</t>
    </r>
  </si>
  <si>
    <t>Ответственный</t>
  </si>
  <si>
    <t>Моисеенко Т.В.</t>
  </si>
  <si>
    <t>УСХ</t>
  </si>
  <si>
    <t>Беллер Е.В.</t>
  </si>
  <si>
    <t>Отдел труда</t>
  </si>
  <si>
    <t>Производство зерна, тыс.тонн</t>
  </si>
  <si>
    <t>Урожайность зерновых, ц/га</t>
  </si>
  <si>
    <t>Насонова Е.В.</t>
  </si>
  <si>
    <t>Подпись</t>
  </si>
  <si>
    <t>Объем выполненных работ  по виду деятельности "строительство", млн. руб.</t>
  </si>
  <si>
    <t>в том числе инвестиции за счет средств бюджетов всех уровней, млн. руб.</t>
  </si>
  <si>
    <t>Малое предпринимательство</t>
  </si>
  <si>
    <t>2015 год</t>
  </si>
  <si>
    <t>Численность населения на 01.01.2016</t>
  </si>
  <si>
    <t>Число прибывших, чел.</t>
  </si>
  <si>
    <t>Число выбывших, чел.</t>
  </si>
  <si>
    <t>Число родившихся, чел.</t>
  </si>
  <si>
    <t>Число умерших, чел.</t>
  </si>
  <si>
    <t>Численность занятых в экономике всего, тыс.чел.
В том числе по видам деятельности:</t>
  </si>
  <si>
    <t xml:space="preserve">    - сельское хозяйство, охота и лесное хозяйство</t>
  </si>
  <si>
    <t xml:space="preserve">     - рыболовство, рыбоводство</t>
  </si>
  <si>
    <t xml:space="preserve">     - добыча полезных ископаемых</t>
  </si>
  <si>
    <t xml:space="preserve">      -обрабатывающие производства </t>
  </si>
  <si>
    <t xml:space="preserve">      -производство и распределение электроэнергии, газа и воды</t>
  </si>
  <si>
    <t xml:space="preserve">     -строительство</t>
  </si>
  <si>
    <t xml:space="preserve">       -оптовая и розничная торговля; ремонт автотранспортных средств, мотоциклов, бытовых изделий и предметов личного пользования</t>
  </si>
  <si>
    <t xml:space="preserve">     - гостиницы и рестораны</t>
  </si>
  <si>
    <t xml:space="preserve">     -транспорт и связь</t>
  </si>
  <si>
    <t xml:space="preserve">     - финансовая деятельность </t>
  </si>
  <si>
    <t xml:space="preserve">     - операции с недвижимым имуществом, аренда и предоставление услуг</t>
  </si>
  <si>
    <t xml:space="preserve">     - государственное управление и обеспечение военной безопасности; социальное страхование</t>
  </si>
  <si>
    <t xml:space="preserve">     - образование</t>
  </si>
  <si>
    <t xml:space="preserve">      -здравоохранение и предоставление социальных услуг</t>
  </si>
  <si>
    <t xml:space="preserve">      - предоставление прочих коммунальных, социальных и персональных услуг</t>
  </si>
  <si>
    <t>Деятельность домашних хозяйств, тыс. чел.</t>
  </si>
  <si>
    <t xml:space="preserve">  -  в том числе получающих заработную плату за счет средств местного бюджета, руб.</t>
  </si>
  <si>
    <t>Общий фонд оплаты труда (для расчета среднемесячной заработной платы), млн. руб.</t>
  </si>
  <si>
    <t>Среднесписочная численность работников, чел. (для расчета среднемесячной заработной платы)</t>
  </si>
  <si>
    <t xml:space="preserve">     - в том числе по крупным и средним предприятиям и организациям, млн. рублей</t>
  </si>
  <si>
    <t xml:space="preserve"> В том числе из общего объема отгруженных товаров:                                                           -    добыча полезных ископаемых</t>
  </si>
  <si>
    <t>Индекс производства,%</t>
  </si>
  <si>
    <t xml:space="preserve"> - обрабатывающие отрасли</t>
  </si>
  <si>
    <t xml:space="preserve">  - производство и распределение электроэнергии, газа и  воды, млн. руб.</t>
  </si>
  <si>
    <t xml:space="preserve">  -в том числе в сельхозорганизациях, млн. руб.</t>
  </si>
  <si>
    <t xml:space="preserve">  - в том числе в сельхозорганизациях, тонн</t>
  </si>
  <si>
    <t>Поголовье скота во всех категориях хозяйств, голов</t>
  </si>
  <si>
    <t xml:space="preserve">         крупный рогатый скот</t>
  </si>
  <si>
    <t xml:space="preserve">        в том числе коровы </t>
  </si>
  <si>
    <t xml:space="preserve">         свиньи</t>
  </si>
  <si>
    <t xml:space="preserve">  - в том числе в сельхозорганизациях:</t>
  </si>
  <si>
    <t>Глуходед Н.А.</t>
  </si>
  <si>
    <t xml:space="preserve">  - в том числе объем строительства, реконструкции и капитального ремонта автомобильных дорог, млн. руб. </t>
  </si>
  <si>
    <t>Индекс физического объема,%</t>
  </si>
  <si>
    <t>Строительство межпоселенческих автомобильных дорог общего пользования, км</t>
  </si>
  <si>
    <t>Перевезено грузов автомобильным траспортом, тыс. тонн</t>
  </si>
  <si>
    <t>Перевезено пассажиров автомобильным транспортом, тыс. чел.</t>
  </si>
  <si>
    <t>Объем бытовых услуг, млн. руб.</t>
  </si>
  <si>
    <t xml:space="preserve">  - в том числе по крупным и средним организациям, млн. руб.</t>
  </si>
  <si>
    <t>Индекс оборота розничной торговли,%</t>
  </si>
  <si>
    <t>Индекс объема платных услуг, %</t>
  </si>
  <si>
    <t xml:space="preserve">Количество сформированных в муниципальных районах участков под туристско-рекреационные объекты, ед. </t>
  </si>
  <si>
    <t xml:space="preserve">Количество вновь построенных и реконструированных объектов туристской инфраструктуры, ед. </t>
  </si>
  <si>
    <t>9.</t>
  </si>
  <si>
    <t>Финансы предприятий</t>
  </si>
  <si>
    <t>Прибыль прибыльных предприятий, организаций,  млн. руб.</t>
  </si>
  <si>
    <t>в том числе в промышленности</t>
  </si>
  <si>
    <t>Прибыль прибыльных предприятий, организаций в сельском хозяйстве,  млн. руб.</t>
  </si>
  <si>
    <t>Прибыль прибыльных предприятий, организаций в ЖКХ,  млн. руб.</t>
  </si>
  <si>
    <t>Прибыль прибыльных транспортных предприятий, организаций,  млн. руб.</t>
  </si>
  <si>
    <t>-</t>
  </si>
  <si>
    <t>Удельный вес прибыльных предприятий, всего, %*</t>
  </si>
  <si>
    <t>Всего предприятий, организаций, единиц</t>
  </si>
  <si>
    <t>Всего предприятий, организаций в промышленности, единиц</t>
  </si>
  <si>
    <t>Всего предприятий, организаций в сельском хозяйстве, единиц</t>
  </si>
  <si>
    <t>Всего предприятий, организаций в ЖКХ, единиц</t>
  </si>
  <si>
    <t>Всего транспортных предприятий, единиц</t>
  </si>
  <si>
    <t>Прибыльных  предприятий, организаций, единиц</t>
  </si>
  <si>
    <t>Прибыльных  предприятий, организаций в промышленности, единиц</t>
  </si>
  <si>
    <t>Прибыльных  предприятий, организаций в сельском хозяйстве, единиц</t>
  </si>
  <si>
    <t>Прибыльных  предприятий, организаций в ЖКХ, единиц</t>
  </si>
  <si>
    <t>Прибыльных  транспортных предприятий, единиц</t>
  </si>
  <si>
    <t>Убытки предприятий, организаций, млн. руб.</t>
  </si>
  <si>
    <t>Убытки предприятий, организаций в промышленности, млн. руб.</t>
  </si>
  <si>
    <t>Убытки предприятий, организаций в сельском хозяйстве, млн. руб.</t>
  </si>
  <si>
    <t>Убытки предприятий, организаций в ЖКХ, млн. руб.</t>
  </si>
  <si>
    <t>Убытки транспортных предприятий, млн. руб.</t>
  </si>
  <si>
    <t>Кредиторская задолженность всего, млн.руб.</t>
  </si>
  <si>
    <t>Кредиторская задолженность всего в промышленности, млн.руб.</t>
  </si>
  <si>
    <t>Кредиторская задолженность всего в сельском хозяйстве, млн.руб.</t>
  </si>
  <si>
    <t>Кредиторская задолженность всего в ЖКХ, млн.руб.</t>
  </si>
  <si>
    <t>из нее просроченная кредиторская задолженность, млн. руб.</t>
  </si>
  <si>
    <t>из нее просроченная кредиторская задолженность в промышленности, млн. руб.</t>
  </si>
  <si>
    <t>из нее просроченная кредиторская задолженность в сельском хозяйстве, млн. руб.</t>
  </si>
  <si>
    <t>из нее просроченная кредиторская задолженность в ЖКХ, млн. руб.</t>
  </si>
  <si>
    <t xml:space="preserve">Дебиторская задолженность всего, млн.руб. </t>
  </si>
  <si>
    <t xml:space="preserve">Дебиторская задолженность всего в промышленности, млн.руб. </t>
  </si>
  <si>
    <t xml:space="preserve">Дебиторская задолженность всего в сельском хозяйстве, млн.руб. </t>
  </si>
  <si>
    <t xml:space="preserve">Дебиторская задолженность всего в ЖКХ, млн.руб. </t>
  </si>
  <si>
    <t>из нее просроченная дебиторская задолженность, млн. руб.</t>
  </si>
  <si>
    <t>из нее просроченная дебиторская задолженность в промышленности, млн. руб.</t>
  </si>
  <si>
    <t>из нее просроченная дебиторская задолженность в сельском хозяйстве, млн. руб.</t>
  </si>
  <si>
    <t>из нее просроченная дебиторская задолженность в ЖКХ, млн. руб.</t>
  </si>
  <si>
    <t>10.</t>
  </si>
  <si>
    <t xml:space="preserve">Консолидированный муниципальный бюджет </t>
  </si>
  <si>
    <t>Доходы бюджета -всего, млн. руб.</t>
  </si>
  <si>
    <t>Бюджетная обеспеченность (доходы муниципального бюджета  в расчете на 1 жителя), руб. на чел.</t>
  </si>
  <si>
    <t>8.</t>
  </si>
  <si>
    <t>Туризм</t>
  </si>
  <si>
    <t>8.2.</t>
  </si>
  <si>
    <t>План:</t>
  </si>
  <si>
    <t xml:space="preserve">   -в т.ч. собственные доходы, включая безвозмездные поступления, кроме субвенций, млн. руб.</t>
  </si>
  <si>
    <t xml:space="preserve">     -из них:</t>
  </si>
  <si>
    <t xml:space="preserve">     - налоговые и неналоговые доходы</t>
  </si>
  <si>
    <t>Фактически:</t>
  </si>
  <si>
    <t>Расходы бюджета-всего ,млн. руб.</t>
  </si>
  <si>
    <t>Расходы бюджета-всего ,млн. руб., в том числе на:</t>
  </si>
  <si>
    <t xml:space="preserve">    - ЖКХ</t>
  </si>
  <si>
    <t xml:space="preserve">    - образование</t>
  </si>
  <si>
    <t xml:space="preserve">     - культуру</t>
  </si>
  <si>
    <t xml:space="preserve">     - муниципальное управление</t>
  </si>
  <si>
    <t xml:space="preserve">    - в т.ч. налоговыми и неналоговыми доходами</t>
  </si>
  <si>
    <t>Сумма доходов  от  сдачи в аренду муниципального имущества и земли,  тыс. руб.</t>
  </si>
  <si>
    <t>Количество граждан, стоящих в очереди на получение социального жилья, чел.</t>
  </si>
  <si>
    <t>Ввод жилья за счет всех источников финасирования, кв. м. общей площади</t>
  </si>
  <si>
    <t>Численность населения, получившего государственную  и муниципальную поддержку на строительство, приобретение жилья, чел.</t>
  </si>
  <si>
    <t>12.</t>
  </si>
  <si>
    <t>ЦРБ</t>
  </si>
  <si>
    <t>Здравоохранение</t>
  </si>
  <si>
    <t xml:space="preserve">Число детей, умерших в возрасте до 1 год, чел. на 1000 родившихся живыми
</t>
  </si>
  <si>
    <t>Охват работающего населения   профилактическими осмотрами, %*</t>
  </si>
  <si>
    <t>Охват детей диспансерным наблюдением, %*</t>
  </si>
  <si>
    <t>13</t>
  </si>
  <si>
    <t>Образование</t>
  </si>
  <si>
    <t>13.1</t>
  </si>
  <si>
    <t>Доступность дошкольного образования, %</t>
  </si>
  <si>
    <t>13.2</t>
  </si>
  <si>
    <t>13.3</t>
  </si>
  <si>
    <t>14</t>
  </si>
  <si>
    <t>Опека</t>
  </si>
  <si>
    <t>14.1</t>
  </si>
  <si>
    <t>Доля детей-сирот и детей, оставшихся без попечения родителей, устроенных в семьи из числа выявленных, %</t>
  </si>
  <si>
    <t>14.2</t>
  </si>
  <si>
    <t>Численность выявленных детей-сирот и детей, оставшихся без попечения родителей, чел.</t>
  </si>
  <si>
    <t>14.3</t>
  </si>
  <si>
    <t>Численность детей-сирот и детей, устроенных в семьи из числа выявленных, чел.</t>
  </si>
  <si>
    <t>15</t>
  </si>
  <si>
    <t>ООСОН</t>
  </si>
  <si>
    <t>Социальная сфера</t>
  </si>
  <si>
    <t>15.1</t>
  </si>
  <si>
    <t>Доля малоимущих граждан, зарегистрированных в органах социальной защиты,%*</t>
  </si>
  <si>
    <t>15.2</t>
  </si>
  <si>
    <t>Количество  человек, нуждающихся в стационарном обслуживании в учреждениях социальной защиты, чел.</t>
  </si>
  <si>
    <t>15.3</t>
  </si>
  <si>
    <t>Сумма выплат социальной помощи на 1 получателя, руб.</t>
  </si>
  <si>
    <t>* Динамика показателей в процентном  измерении  (удельный вес, доля), рассчитывается как разность этих показателей  в отчетном и предыдущем году</t>
  </si>
  <si>
    <t xml:space="preserve">  - в том числе ветхого и аварийного, кв.м</t>
  </si>
  <si>
    <t xml:space="preserve">  - в т.ч индивидуальных жилых домов, построенных населением за свой счет и с помощью кредитов, кв. метров общей площади</t>
  </si>
  <si>
    <t>Жилищно-коммунальное хозяйство</t>
  </si>
  <si>
    <t>Объем предоставленных предприятиям, организациям и населению жилищно -коммунальных услуг, млн. руб.</t>
  </si>
  <si>
    <t>Количество семей, получивших субсидии на оплату жилищно-коммунальных услуг и топлива, ед.</t>
  </si>
  <si>
    <t>Общая сумма субсидий на оплату жилищно-коммунальных услуг и топлива, млн. рублей</t>
  </si>
  <si>
    <t>Стоимость жилищно -коммунальных услуг, руб./кв.м.</t>
  </si>
  <si>
    <t>Доля жилья, оборудованного:</t>
  </si>
  <si>
    <t xml:space="preserve">    - водопроводом,%*</t>
  </si>
  <si>
    <t xml:space="preserve">     - сливной канализацией,%*</t>
  </si>
  <si>
    <t>11.1</t>
  </si>
  <si>
    <t>11.2</t>
  </si>
  <si>
    <t>11.3</t>
  </si>
  <si>
    <t>11.4</t>
  </si>
  <si>
    <t>11.5</t>
  </si>
  <si>
    <t>11.6</t>
  </si>
  <si>
    <t>11.7</t>
  </si>
  <si>
    <t>12.1</t>
  </si>
  <si>
    <t>12.2</t>
  </si>
  <si>
    <t>12.3</t>
  </si>
  <si>
    <t>12.4</t>
  </si>
  <si>
    <t>12.5</t>
  </si>
  <si>
    <t>12.6</t>
  </si>
  <si>
    <t>16.</t>
  </si>
  <si>
    <t>16.1</t>
  </si>
  <si>
    <t>16.2</t>
  </si>
  <si>
    <t>16.3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</si>
  <si>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</si>
  <si>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</si>
  <si>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</si>
  <si>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</si>
  <si>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</si>
  <si>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</si>
  <si>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</si>
  <si>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</si>
  <si>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</si>
  <si>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</si>
  <si>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</si>
  <si>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</si>
  <si>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</si>
  <si>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</si>
  <si>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</si>
  <si>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</si>
  <si>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</si>
  <si>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</si>
  <si>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</si>
  <si>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 xml:space="preserve"> 1.20</t>
  </si>
  <si>
    <t xml:space="preserve"> 1.21</t>
  </si>
  <si>
    <t xml:space="preserve"> 1.22</t>
  </si>
  <si>
    <t xml:space="preserve"> 1.23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</si>
  <si>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</si>
  <si>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</si>
  <si>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</si>
  <si>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</si>
  <si>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</si>
  <si>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</si>
  <si>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</si>
  <si>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</si>
  <si>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</si>
  <si>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</si>
  <si>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</si>
  <si>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</si>
  <si>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</si>
  <si>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</si>
  <si>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</si>
  <si>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</si>
  <si>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</si>
  <si>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</si>
  <si>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</si>
  <si>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</si>
  <si>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</si>
  <si>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</si>
  <si>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</si>
  <si>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</si>
  <si>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</si>
  <si>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</si>
  <si>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</si>
  <si>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</si>
  <si>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</si>
  <si>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</si>
  <si>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</si>
  <si>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</si>
  <si>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</si>
  <si>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</si>
  <si>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</si>
  <si>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</si>
  <si>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</si>
  <si>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</si>
  <si>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</si>
  <si>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</si>
  <si>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</si>
  <si>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</si>
  <si>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</si>
  <si>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</si>
  <si>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</si>
  <si>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</si>
  <si>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</si>
  <si>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</si>
  <si>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</si>
  <si>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</si>
  <si>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</si>
  <si>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</si>
  <si>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</si>
  <si>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</si>
  <si>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</si>
  <si>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6.1</t>
  </si>
  <si>
    <t>6.2</t>
  </si>
  <si>
    <t>6.3</t>
  </si>
  <si>
    <t>6.4</t>
  </si>
  <si>
    <t>8.1</t>
  </si>
  <si>
    <t xml:space="preserve"> 9.1</t>
  </si>
  <si>
    <t xml:space="preserve"> 9.2</t>
  </si>
  <si>
    <t xml:space="preserve"> 9.3</t>
  </si>
  <si>
    <t xml:space="preserve"> 9.4</t>
  </si>
  <si>
    <t xml:space="preserve"> 9.5</t>
  </si>
  <si>
    <t xml:space="preserve"> 9.6</t>
  </si>
  <si>
    <t xml:space="preserve"> 9.7</t>
  </si>
  <si>
    <t xml:space="preserve"> 9.8</t>
  </si>
  <si>
    <t xml:space="preserve"> 9.9</t>
  </si>
  <si>
    <t xml:space="preserve"> 9.10</t>
  </si>
  <si>
    <t xml:space="preserve"> 9.11</t>
  </si>
  <si>
    <t xml:space="preserve"> 9.12</t>
  </si>
  <si>
    <t xml:space="preserve"> 9.13</t>
  </si>
  <si>
    <t xml:space="preserve"> 9.14</t>
  </si>
  <si>
    <t xml:space="preserve"> 9.15</t>
  </si>
  <si>
    <t xml:space="preserve"> 9.16</t>
  </si>
  <si>
    <t xml:space="preserve"> 9.17</t>
  </si>
  <si>
    <t xml:space="preserve"> 9.18</t>
  </si>
  <si>
    <t xml:space="preserve"> 9.19</t>
  </si>
  <si>
    <t xml:space="preserve"> 9.20</t>
  </si>
  <si>
    <t xml:space="preserve"> 9.21</t>
  </si>
  <si>
    <t xml:space="preserve"> 9.22</t>
  </si>
  <si>
    <t xml:space="preserve"> 9.23</t>
  </si>
  <si>
    <t xml:space="preserve"> 9.24</t>
  </si>
  <si>
    <t xml:space="preserve"> 9.25</t>
  </si>
  <si>
    <t xml:space="preserve"> 9.26</t>
  </si>
  <si>
    <t xml:space="preserve"> 9.27</t>
  </si>
  <si>
    <t xml:space="preserve"> 9.28</t>
  </si>
  <si>
    <t xml:space="preserve"> 9.29</t>
  </si>
  <si>
    <t xml:space="preserve"> 9.30</t>
  </si>
  <si>
    <t xml:space="preserve"> 9.31</t>
  </si>
  <si>
    <t xml:space="preserve"> 9.32</t>
  </si>
  <si>
    <t xml:space="preserve"> 9.33</t>
  </si>
  <si>
    <t xml:space="preserve"> 9.34</t>
  </si>
  <si>
    <t xml:space="preserve"> 9.35</t>
  </si>
  <si>
    <t xml:space="preserve"> 9.36</t>
  </si>
  <si>
    <t xml:space="preserve"> 9.37</t>
  </si>
  <si>
    <t xml:space="preserve"> 10.1</t>
  </si>
  <si>
    <t xml:space="preserve"> 10.2</t>
  </si>
  <si>
    <t xml:space="preserve"> 10.3</t>
  </si>
  <si>
    <t xml:space="preserve"> 10.4</t>
  </si>
  <si>
    <t xml:space="preserve"> 10.5</t>
  </si>
  <si>
    <t xml:space="preserve"> 10.6</t>
  </si>
  <si>
    <t xml:space="preserve"> 10.7</t>
  </si>
  <si>
    <t xml:space="preserve"> 10.8</t>
  </si>
  <si>
    <t xml:space="preserve"> 10.9</t>
  </si>
  <si>
    <t xml:space="preserve"> 10.10</t>
  </si>
  <si>
    <t xml:space="preserve"> 10.11</t>
  </si>
  <si>
    <t xml:space="preserve"> 10.12</t>
  </si>
  <si>
    <t xml:space="preserve"> 10.13</t>
  </si>
  <si>
    <t xml:space="preserve"> 10.14</t>
  </si>
  <si>
    <t xml:space="preserve"> 10.15</t>
  </si>
  <si>
    <t xml:space="preserve"> 10.16</t>
  </si>
  <si>
    <t xml:space="preserve"> 10.17</t>
  </si>
  <si>
    <t xml:space="preserve"> 10.18</t>
  </si>
  <si>
    <t xml:space="preserve"> 10.19</t>
  </si>
  <si>
    <t xml:space="preserve"> 10.20</t>
  </si>
  <si>
    <t xml:space="preserve"> 10.21</t>
  </si>
  <si>
    <t>Удельный вес прибыльных предприятий в промышленности, %*</t>
  </si>
  <si>
    <t>Удельный вес прибыльных предприятий в сельском хозяйстве, %*</t>
  </si>
  <si>
    <t>14.4</t>
  </si>
  <si>
    <t>14.5</t>
  </si>
  <si>
    <t>14.6</t>
  </si>
  <si>
    <t>14.7</t>
  </si>
  <si>
    <t>Доля детей в возрасте от 3-х до 7-ми лет, получающих дошкольную образовательную услугу, в общей численности детей от 3-х до 7-ми лет, %</t>
  </si>
  <si>
    <t>Доля детей детей в возрасте 7-15 лет, обучающихся в общеобразовательных школах, от общей численности детей данной возрастной категории, %</t>
  </si>
  <si>
    <t>численность детей в возрасте от 3 до 7 лет, получающих дошкольное образование, чел</t>
  </si>
  <si>
    <t>общая численность детей в возрасте от 3 до 7 лет, чел</t>
  </si>
  <si>
    <t>численность детей в возрасте от 3 до 7 лет, находящихся в очереди на получение в текущем году дошкольного образования, чел</t>
  </si>
  <si>
    <t>Доля детей, охваченных дополнительным образованием (музыкальным, художественным, спортивным), в общем количестве детей до 18-ти лет, %</t>
  </si>
  <si>
    <t>2016 год</t>
  </si>
  <si>
    <t>в % к
2015 году</t>
  </si>
  <si>
    <t xml:space="preserve"> Основные экономические показатели 
социально-экономического развития Сузунского района за 2016 год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</si>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</sst>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8" fillId="0" borderId="0"/>
    <xf numFmtId="0" fontId="7" fillId="0" borderId="0"/>
    <xf numFmtId="164" fontId="3" fillId="0" borderId="0" applyFont="0" applyFill="0" applyBorder="0" applyAlignment="0" applyProtection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6" fontId="4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6" fontId="4" fillId="0" borderId="3" xfId="4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65" fontId="4" fillId="0" borderId="0" xfId="1" applyNumberFormat="1" applyFont="1" applyFill="1" applyAlignment="1">
      <alignment vertical="center" wrapText="1"/>
    </xf>
    <xf numFmtId="16" fontId="4" fillId="0" borderId="1" xfId="0" applyNumberFormat="1" applyFont="1" applyFill="1" applyBorder="1" applyAlignment="1">
      <alignment horizontal="left"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3"/>
    <cellStyle name="Обычный 2 2" xfId="6"/>
    <cellStyle name="Обычный 2 2 2" xfId="8"/>
    <cellStyle name="Обычный 3" xfId="2"/>
    <cellStyle name="Обычный 3 2" xfId="10"/>
    <cellStyle name="Обычный 4" xfId="5"/>
    <cellStyle name="Процентный" xfId="1" builtinId="5"/>
    <cellStyle name="Процентный 2" xfId="7"/>
    <cellStyle name="Процентный 2 2" xfId="9"/>
    <cellStyle name="Финансовый" xfId="4" builtin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4/&#1087;&#1088;&#1086;&#1084;&#1099;&#1096;&#1083;&#1077;&#1085;&#1085;&#1086;&#1089;&#1090;&#1100;%202016-4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92;&#1072;&#1082;&#1090;%20&#1076;&#1086;&#1093;&#1086;&#1076;&#1099;%20&#1085;&#1072;%2001.01.20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92;&#1072;&#1082;&#1090;%20&#1088;&#1072;&#1089;&#1093;&#1086;&#1076;&#1099;%20&#1085;&#1072;%2001.01.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86;&#1080;&#1089;&#1077;&#1077;&#1085;&#1082;&#1086;%20&#1058;&#1072;&#1090;&#1100;&#1103;&#1085;&#1072;.ADM\AppData\Local\Microsoft\Windows\Temporary%20Internet%20Files\Content.IE5\EESUFKKH\&#1048;&#1058;&#1054;&#1043;&#1048;_2016_4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4/&#1080;&#1085;&#1074;&#1077;&#1089;&#1090;&#1080;&#1094;&#1080;&#1080;%2016-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86;&#1080;&#1089;&#1077;&#1077;&#1085;&#1082;&#1086;%20&#1058;&#1072;&#1090;&#1100;&#1103;&#1085;&#1072;.ADM\AppData\Local\Microsoft\Windows\Temporary%20Internet%20Files\Content.IE5\R7CV9PDU\&#1048;&#1058;&#1054;&#1043;&#1048;_2016_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2;&#1086;&#1080;&#1089;&#1077;&#1077;&#1085;&#1082;&#1086;%20&#1058;.&#1042;\&#1048;&#1058;&#1054;&#1043;&#1048;\&#1055;&#1086;&#1090;&#1088;&#1077;&#1073;&#1080;&#1090;&#1077;&#1083;&#1100;&#1089;&#1082;&#1080;&#1081;%20&#1088;&#1099;&#1085;&#1086;&#1082;\&#1048;&#1058;&#1054;&#1043;&#1048;_2016_&#1087;&#10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86;&#1080;&#1089;&#1077;&#1077;&#1085;&#1082;&#1086;%20&#1058;&#1072;&#1090;&#1100;&#1103;&#1085;&#1072;.ADM\AppData\Local\Microsoft\Windows\Temporary%20Internet%20Files\Content.IE5\R7CV9PDU\&#1048;&#1058;&#1054;&#1043;&#1048;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3/&#1055;&#1054;&#1063;&#1058;&#1040;/&#1048;&#1058;&#1054;&#1043;&#1048;_2016_3_&#1082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3;&#1057;&#1054;&#1051;&#1048;&#1044;&#1048;&#1056;&#1054;&#1042;&#1040;&#1053;&#1053;&#1067;&#1049;%20&#1041;&#1070;&#1044;&#1046;&#1045;&#1058;/2016/4/317%20&#1087;&#1083;&#1072;&#1085;%20&#1076;&#1086;&#1093;&#1086;&#1076;&#1099;%20&#1085;&#1072;%2001.01.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5/&#1075;&#1086;&#1076;/&#1048;&#1058;&#1054;&#1043;&#1048;_2015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йст+Сопостав"/>
      <sheetName val="Натур. показ."/>
      <sheetName val="Показатели"/>
      <sheetName val="Приб+убыт+Дт+Кт2"/>
      <sheetName val="Лист1"/>
      <sheetName val="Лист2"/>
      <sheetName val="Лист3"/>
    </sheetNames>
    <sheetDataSet>
      <sheetData sheetId="0">
        <row r="75">
          <cell r="D75">
            <v>16471.058000000001</v>
          </cell>
          <cell r="E75">
            <v>22909.137000000002</v>
          </cell>
          <cell r="H75">
            <v>1.2949745547614488</v>
          </cell>
        </row>
        <row r="79">
          <cell r="D79">
            <v>120295.4</v>
          </cell>
          <cell r="E79">
            <v>129972.8</v>
          </cell>
          <cell r="H79">
            <v>1.0408930311988605</v>
          </cell>
        </row>
        <row r="80">
          <cell r="E80">
            <v>3075299.2429299993</v>
          </cell>
          <cell r="H80">
            <v>1.0335018200963235</v>
          </cell>
        </row>
        <row r="81">
          <cell r="D81">
            <v>2551834.6859566662</v>
          </cell>
          <cell r="E81">
            <v>2922417.3059299993</v>
          </cell>
          <cell r="H81">
            <v>1.0314656924024939</v>
          </cell>
        </row>
        <row r="84">
          <cell r="D84">
            <v>1827317.3497899999</v>
          </cell>
          <cell r="E84">
            <v>2401661.0855700001</v>
          </cell>
          <cell r="H84">
            <v>1.110527294686336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18">
          <cell r="D18">
            <v>172810910.46000001</v>
          </cell>
        </row>
      </sheetData>
      <sheetData sheetId="1">
        <row r="18">
          <cell r="D18">
            <v>1123723717.27</v>
          </cell>
        </row>
        <row r="19">
          <cell r="D19">
            <v>176589395.16</v>
          </cell>
        </row>
        <row r="62">
          <cell r="D62">
            <v>7877980.0800000001</v>
          </cell>
        </row>
        <row r="161">
          <cell r="D161">
            <v>478178470.99000001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7">
          <cell r="D7">
            <v>1164388994.1300001</v>
          </cell>
        </row>
      </sheetData>
      <sheetData sheetId="1">
        <row r="7">
          <cell r="D7">
            <v>1094452027.74</v>
          </cell>
        </row>
        <row r="55">
          <cell r="D55">
            <v>106836695.31</v>
          </cell>
        </row>
        <row r="301">
          <cell r="D301">
            <v>131323772.83</v>
          </cell>
        </row>
        <row r="349">
          <cell r="D349">
            <v>557209646.72000003</v>
          </cell>
        </row>
        <row r="441">
          <cell r="D441">
            <v>101275560.83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46">
          <cell r="E46">
            <v>2583.5</v>
          </cell>
        </row>
        <row r="47">
          <cell r="F47">
            <v>1.0580000000000001</v>
          </cell>
        </row>
        <row r="48">
          <cell r="E48">
            <v>1693.9</v>
          </cell>
        </row>
        <row r="49">
          <cell r="F49">
            <v>1.1559999999999999</v>
          </cell>
        </row>
        <row r="50">
          <cell r="E50">
            <v>95.1</v>
          </cell>
        </row>
        <row r="51">
          <cell r="E51">
            <v>15.1</v>
          </cell>
        </row>
        <row r="52">
          <cell r="E52">
            <v>37901.5</v>
          </cell>
        </row>
        <row r="53">
          <cell r="E53">
            <v>32292.400000000001</v>
          </cell>
        </row>
        <row r="54">
          <cell r="E54">
            <v>4553</v>
          </cell>
        </row>
        <row r="55">
          <cell r="E55">
            <v>4555.8999999999996</v>
          </cell>
        </row>
        <row r="56">
          <cell r="E56">
            <v>2232.8000000000002</v>
          </cell>
        </row>
        <row r="58">
          <cell r="E58">
            <v>22436</v>
          </cell>
        </row>
        <row r="59">
          <cell r="E59">
            <v>8681</v>
          </cell>
        </row>
        <row r="60">
          <cell r="E60">
            <v>9336</v>
          </cell>
        </row>
        <row r="62">
          <cell r="E62">
            <v>18318</v>
          </cell>
        </row>
        <row r="63">
          <cell r="E63">
            <v>7138</v>
          </cell>
        </row>
        <row r="64">
          <cell r="E64">
            <v>4855</v>
          </cell>
        </row>
        <row r="102">
          <cell r="E102">
            <v>249</v>
          </cell>
        </row>
        <row r="110">
          <cell r="E110">
            <v>18</v>
          </cell>
        </row>
        <row r="115">
          <cell r="E115">
            <v>17</v>
          </cell>
        </row>
        <row r="120">
          <cell r="E120">
            <v>5.6</v>
          </cell>
        </row>
        <row r="125">
          <cell r="E125">
            <v>142.4</v>
          </cell>
        </row>
        <row r="129">
          <cell r="E129">
            <v>0</v>
          </cell>
        </row>
        <row r="133">
          <cell r="E133">
            <v>160.6</v>
          </cell>
        </row>
        <row r="137">
          <cell r="E137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>
        <row r="5">
          <cell r="Q5">
            <v>461061.18199999997</v>
          </cell>
        </row>
        <row r="6">
          <cell r="B6">
            <v>917493.22000000009</v>
          </cell>
          <cell r="H6">
            <v>1198542.2240000004</v>
          </cell>
        </row>
        <row r="206">
          <cell r="H206">
            <v>220234.40100000001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74">
          <cell r="E74">
            <v>3095.5</v>
          </cell>
        </row>
        <row r="75">
          <cell r="E75" t="str">
            <v>Х</v>
          </cell>
        </row>
        <row r="76">
          <cell r="E76">
            <v>777.25300000000004</v>
          </cell>
        </row>
        <row r="77">
          <cell r="E77" t="str">
            <v>Х</v>
          </cell>
        </row>
        <row r="78">
          <cell r="E78">
            <v>88</v>
          </cell>
        </row>
        <row r="79">
          <cell r="E79" t="str">
            <v>Х</v>
          </cell>
        </row>
        <row r="80">
          <cell r="E80">
            <v>773.6</v>
          </cell>
        </row>
        <row r="81">
          <cell r="E81" t="str">
            <v>Х</v>
          </cell>
        </row>
        <row r="82">
          <cell r="E82">
            <v>60.85</v>
          </cell>
        </row>
        <row r="83">
          <cell r="E83" t="str">
            <v>Х</v>
          </cell>
        </row>
        <row r="84">
          <cell r="E84">
            <v>198.3</v>
          </cell>
        </row>
        <row r="85">
          <cell r="E85" t="str">
            <v>Х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26">
          <cell r="E26">
            <v>3095.5</v>
          </cell>
        </row>
        <row r="33">
          <cell r="F33">
            <v>0.9674281622387273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23">
          <cell r="E23">
            <v>867.97</v>
          </cell>
        </row>
        <row r="35">
          <cell r="E35">
            <v>45.04</v>
          </cell>
        </row>
        <row r="36">
          <cell r="E36">
            <v>202</v>
          </cell>
        </row>
        <row r="37">
          <cell r="E37">
            <v>2600</v>
          </cell>
        </row>
        <row r="38">
          <cell r="E38">
            <v>615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59">
          <cell r="E59">
            <v>133.28100000000001</v>
          </cell>
        </row>
        <row r="65">
          <cell r="E65">
            <v>40</v>
          </cell>
        </row>
        <row r="70">
          <cell r="E70">
            <v>37</v>
          </cell>
        </row>
        <row r="75">
          <cell r="E75">
            <v>9.3970000000000002</v>
          </cell>
        </row>
        <row r="80">
          <cell r="E80">
            <v>524.01170000000002</v>
          </cell>
        </row>
        <row r="84">
          <cell r="E84">
            <v>0</v>
          </cell>
        </row>
        <row r="88">
          <cell r="E88">
            <v>412.22269999999997</v>
          </cell>
        </row>
        <row r="92">
          <cell r="E9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Факт"/>
    </sheetNames>
    <sheetDataSet>
      <sheetData sheetId="0">
        <row r="17">
          <cell r="D17">
            <v>1136820397</v>
          </cell>
        </row>
        <row r="160">
          <cell r="D160">
            <v>478576300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41">
          <cell r="E141">
            <v>1029.7334480700001</v>
          </cell>
        </row>
        <row r="142">
          <cell r="E142">
            <v>566.40856407000001</v>
          </cell>
        </row>
        <row r="144">
          <cell r="E144">
            <v>181.03516825</v>
          </cell>
        </row>
        <row r="146">
          <cell r="E146">
            <v>1006.1885419700001</v>
          </cell>
        </row>
        <row r="147">
          <cell r="E147">
            <v>546.41099852999992</v>
          </cell>
        </row>
        <row r="149">
          <cell r="E149">
            <v>177.65385656999999</v>
          </cell>
        </row>
        <row r="151">
          <cell r="E151">
            <v>1055.7832153500001</v>
          </cell>
        </row>
        <row r="153">
          <cell r="E153">
            <v>1006.89876075</v>
          </cell>
        </row>
        <row r="154">
          <cell r="E154">
            <v>95.12962318000001</v>
          </cell>
        </row>
        <row r="155">
          <cell r="E155">
            <v>524.43927306</v>
          </cell>
        </row>
        <row r="156">
          <cell r="E156">
            <v>91.780410140000001</v>
          </cell>
        </row>
        <row r="157">
          <cell r="E157">
            <v>110.31152637000001</v>
          </cell>
        </row>
        <row r="158">
          <cell r="E158">
            <v>31134.961226908439</v>
          </cell>
        </row>
        <row r="159">
          <cell r="E159">
            <v>5497.2261215459348</v>
          </cell>
        </row>
        <row r="160">
          <cell r="E160">
            <v>7634.5228899999993</v>
          </cell>
        </row>
        <row r="162">
          <cell r="E162">
            <v>741405.6</v>
          </cell>
        </row>
        <row r="163">
          <cell r="E163">
            <v>13039</v>
          </cell>
        </row>
        <row r="164">
          <cell r="E164">
            <v>22.941659188662314</v>
          </cell>
        </row>
        <row r="165">
          <cell r="E165">
            <v>523</v>
          </cell>
        </row>
        <row r="166">
          <cell r="E166">
            <v>3736.6</v>
          </cell>
        </row>
        <row r="167">
          <cell r="E167">
            <v>2058.1999999999998</v>
          </cell>
        </row>
        <row r="168">
          <cell r="E168">
            <v>110</v>
          </cell>
        </row>
        <row r="170">
          <cell r="E170">
            <v>177.4</v>
          </cell>
        </row>
        <row r="171">
          <cell r="E171">
            <v>276</v>
          </cell>
        </row>
        <row r="172">
          <cell r="E172">
            <v>5.5</v>
          </cell>
        </row>
        <row r="173">
          <cell r="E173">
            <v>76.42</v>
          </cell>
        </row>
        <row r="175">
          <cell r="E175">
            <v>82</v>
          </cell>
        </row>
        <row r="176">
          <cell r="E176">
            <v>73</v>
          </cell>
        </row>
        <row r="182">
          <cell r="E182">
            <v>75.030303030303031</v>
          </cell>
        </row>
        <row r="183">
          <cell r="E183">
            <v>90</v>
          </cell>
        </row>
        <row r="184">
          <cell r="E184">
            <v>100</v>
          </cell>
        </row>
        <row r="185">
          <cell r="E185">
            <v>1238</v>
          </cell>
        </row>
        <row r="186">
          <cell r="E186">
            <v>1650</v>
          </cell>
        </row>
        <row r="187">
          <cell r="E187">
            <v>0</v>
          </cell>
        </row>
        <row r="190">
          <cell r="E190">
            <v>94.444444444444443</v>
          </cell>
        </row>
        <row r="191">
          <cell r="E191">
            <v>18</v>
          </cell>
        </row>
        <row r="192">
          <cell r="E192">
            <v>17</v>
          </cell>
        </row>
        <row r="194">
          <cell r="E194">
            <v>17</v>
          </cell>
        </row>
        <row r="195">
          <cell r="E195">
            <v>4</v>
          </cell>
        </row>
        <row r="196">
          <cell r="E196">
            <v>300.20999999999998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98"/>
  <sheetViews>
    <sheetView tabSelected="1" view="pageBreakPreview" zoomScale="62" zoomScaleNormal="55" zoomScaleSheetLayoutView="62" workbookViewId="0">
      <pane ySplit="2" topLeftCell="A3" activePane="bottomLeft" state="frozen"/>
      <selection activeCell="C1" sqref="C1"/>
      <selection pane="bottomLeft" activeCell="I7" sqref="I7"/>
    </sheetView>
  </sheetViews>
  <sheetFormatPr defaultColWidth="8.85546875" defaultRowHeight="18.75" outlineLevelCol="1" x14ac:dyDescent="0.2"/>
  <cols>
    <col min="1" max="1" width="9.28515625" style="1" customWidth="1"/>
    <col min="2" max="2" width="27.5703125" style="1" hidden="1" customWidth="1" outlineLevel="1"/>
    <col min="3" max="3" width="59.140625" style="34" customWidth="1" collapsed="1"/>
    <col min="4" max="5" width="15.28515625" style="35" customWidth="1"/>
    <col min="6" max="6" width="19.5703125" style="2" customWidth="1"/>
    <col min="7" max="7" width="28.7109375" style="1" hidden="1" customWidth="1"/>
    <col min="8" max="8" width="15" style="1" bestFit="1" customWidth="1"/>
    <col min="9" max="9" width="70.5703125" style="1" customWidth="1"/>
    <col min="10" max="16384" width="8.85546875" style="1"/>
  </cols>
  <sheetData>
    <row r="1" spans="1:8" ht="72" customHeight="1" x14ac:dyDescent="0.2">
      <c r="A1" s="50" t="s">
        <v>385</v>
      </c>
      <c r="B1" s="50"/>
      <c r="C1" s="50"/>
      <c r="D1" s="50"/>
      <c r="E1" s="50"/>
      <c r="F1" s="50"/>
      <c r="G1" s="50"/>
    </row>
    <row r="2" spans="1:8" ht="37.5" x14ac:dyDescent="0.2">
      <c r="A2" s="10"/>
      <c r="B2" s="10" t="s">
        <v>48</v>
      </c>
      <c r="C2" s="37" t="s">
        <v>0</v>
      </c>
      <c r="D2" s="39" t="s">
        <v>60</v>
      </c>
      <c r="E2" s="39" t="s">
        <v>383</v>
      </c>
      <c r="F2" s="22" t="s">
        <v>384</v>
      </c>
      <c r="G2" s="3" t="s">
        <v>56</v>
      </c>
    </row>
    <row r="3" spans="1:8" x14ac:dyDescent="0.2">
      <c r="A3" s="4" t="s">
        <v>35</v>
      </c>
      <c r="B3" s="4" t="s">
        <v>52</v>
      </c>
      <c r="C3" s="36" t="s">
        <v>1</v>
      </c>
      <c r="D3" s="27"/>
      <c r="E3" s="27"/>
      <c r="F3" s="5"/>
      <c r="G3" s="25"/>
    </row>
    <row r="4" spans="1:8" x14ac:dyDescent="0.2">
      <c r="A4" s="13" t="s">
        <v>230</v>
      </c>
      <c r="B4" s="4" t="s">
        <v>52</v>
      </c>
      <c r="C4" s="38" t="s">
        <v>61</v>
      </c>
      <c r="D4" s="39">
        <v>32324</v>
      </c>
      <c r="E4" s="39">
        <v>32216</v>
      </c>
      <c r="F4" s="22">
        <f>E4/D4</f>
        <v>0.99665882935280292</v>
      </c>
      <c r="G4" s="25"/>
    </row>
    <row r="5" spans="1:8" x14ac:dyDescent="0.2">
      <c r="A5" s="13" t="s">
        <v>231</v>
      </c>
      <c r="B5" s="4" t="s">
        <v>52</v>
      </c>
      <c r="C5" s="38" t="s">
        <v>62</v>
      </c>
      <c r="D5" s="39">
        <v>1064</v>
      </c>
      <c r="E5" s="39">
        <v>914</v>
      </c>
      <c r="F5" s="22">
        <f t="shared" ref="F5:F8" si="0">E5/D5</f>
        <v>0.85902255639097747</v>
      </c>
      <c r="G5" s="25"/>
    </row>
    <row r="6" spans="1:8" x14ac:dyDescent="0.2">
      <c r="A6" s="13" t="s">
        <v>232</v>
      </c>
      <c r="B6" s="4" t="s">
        <v>52</v>
      </c>
      <c r="C6" s="38" t="s">
        <v>63</v>
      </c>
      <c r="D6" s="39">
        <v>1194</v>
      </c>
      <c r="E6" s="39">
        <v>951</v>
      </c>
      <c r="F6" s="22">
        <f t="shared" si="0"/>
        <v>0.79648241206030146</v>
      </c>
      <c r="G6" s="25"/>
    </row>
    <row r="7" spans="1:8" x14ac:dyDescent="0.2">
      <c r="A7" s="13" t="s">
        <v>233</v>
      </c>
      <c r="B7" s="4" t="s">
        <v>52</v>
      </c>
      <c r="C7" s="38" t="s">
        <v>64</v>
      </c>
      <c r="D7" s="39">
        <v>433</v>
      </c>
      <c r="E7" s="39">
        <v>400</v>
      </c>
      <c r="F7" s="22">
        <f t="shared" si="0"/>
        <v>0.92378752886836024</v>
      </c>
      <c r="G7" s="25"/>
    </row>
    <row r="8" spans="1:8" x14ac:dyDescent="0.2">
      <c r="A8" s="13" t="s">
        <v>234</v>
      </c>
      <c r="B8" s="4" t="s">
        <v>52</v>
      </c>
      <c r="C8" s="38" t="s">
        <v>65</v>
      </c>
      <c r="D8" s="39">
        <v>491</v>
      </c>
      <c r="E8" s="39">
        <v>471</v>
      </c>
      <c r="F8" s="22">
        <f t="shared" si="0"/>
        <v>0.95926680244399187</v>
      </c>
      <c r="G8" s="25"/>
    </row>
    <row r="9" spans="1:8" ht="37.5" x14ac:dyDescent="0.2">
      <c r="A9" s="13" t="s">
        <v>235</v>
      </c>
      <c r="B9" s="4" t="s">
        <v>52</v>
      </c>
      <c r="C9" s="40" t="s">
        <v>47</v>
      </c>
      <c r="D9" s="39">
        <v>2.8</v>
      </c>
      <c r="E9" s="39">
        <v>2.17</v>
      </c>
      <c r="F9" s="23">
        <f>E9-D9</f>
        <v>-0.62999999999999989</v>
      </c>
      <c r="G9" s="25"/>
    </row>
    <row r="10" spans="1:8" ht="56.25" x14ac:dyDescent="0.2">
      <c r="A10" s="13" t="s">
        <v>236</v>
      </c>
      <c r="B10" s="4" t="s">
        <v>52</v>
      </c>
      <c r="C10" s="38" t="s">
        <v>66</v>
      </c>
      <c r="D10" s="39">
        <v>13.55</v>
      </c>
      <c r="E10" s="39">
        <v>13.65</v>
      </c>
      <c r="F10" s="22">
        <f>E10/D10</f>
        <v>1.0073800738007379</v>
      </c>
      <c r="G10" s="10"/>
    </row>
    <row r="11" spans="1:8" s="44" customFormat="1" ht="37.5" x14ac:dyDescent="0.2">
      <c r="A11" s="47" t="s">
        <v>237</v>
      </c>
      <c r="B11" s="45" t="s">
        <v>52</v>
      </c>
      <c r="C11" s="38" t="s">
        <v>67</v>
      </c>
      <c r="D11" s="43">
        <v>3.2</v>
      </c>
      <c r="E11" s="43">
        <v>3.19</v>
      </c>
      <c r="F11" s="48">
        <f t="shared" ref="F11:F26" si="1">E11/D11</f>
        <v>0.99687499999999996</v>
      </c>
      <c r="G11" s="42"/>
      <c r="H11" s="49"/>
    </row>
    <row r="12" spans="1:8" x14ac:dyDescent="0.2">
      <c r="A12" s="13" t="s">
        <v>238</v>
      </c>
      <c r="B12" s="4" t="s">
        <v>52</v>
      </c>
      <c r="C12" s="38" t="s">
        <v>68</v>
      </c>
      <c r="D12" s="39">
        <v>0</v>
      </c>
      <c r="E12" s="39">
        <v>0</v>
      </c>
      <c r="F12" s="22" t="s">
        <v>117</v>
      </c>
      <c r="G12" s="10"/>
      <c r="H12" s="46"/>
    </row>
    <row r="13" spans="1:8" x14ac:dyDescent="0.2">
      <c r="A13" s="13" t="s">
        <v>239</v>
      </c>
      <c r="B13" s="4" t="s">
        <v>52</v>
      </c>
      <c r="C13" s="38" t="s">
        <v>69</v>
      </c>
      <c r="D13" s="39">
        <v>0.02</v>
      </c>
      <c r="E13" s="39">
        <v>0.02</v>
      </c>
      <c r="F13" s="22">
        <f t="shared" si="1"/>
        <v>1</v>
      </c>
      <c r="G13" s="10"/>
      <c r="H13" s="46"/>
    </row>
    <row r="14" spans="1:8" x14ac:dyDescent="0.2">
      <c r="A14" s="13" t="s">
        <v>240</v>
      </c>
      <c r="B14" s="4" t="s">
        <v>52</v>
      </c>
      <c r="C14" s="38" t="s">
        <v>70</v>
      </c>
      <c r="D14" s="39">
        <v>1.68</v>
      </c>
      <c r="E14" s="39">
        <v>1.65</v>
      </c>
      <c r="F14" s="22">
        <f t="shared" si="1"/>
        <v>0.9821428571428571</v>
      </c>
      <c r="G14" s="10"/>
      <c r="H14" s="46"/>
    </row>
    <row r="15" spans="1:8" ht="37.5" x14ac:dyDescent="0.2">
      <c r="A15" s="13" t="s">
        <v>241</v>
      </c>
      <c r="B15" s="4" t="s">
        <v>52</v>
      </c>
      <c r="C15" s="38" t="s">
        <v>71</v>
      </c>
      <c r="D15" s="39">
        <v>0.41</v>
      </c>
      <c r="E15" s="39">
        <v>0.4</v>
      </c>
      <c r="F15" s="22">
        <f t="shared" si="1"/>
        <v>0.97560975609756106</v>
      </c>
      <c r="G15" s="10"/>
      <c r="H15" s="46"/>
    </row>
    <row r="16" spans="1:8" x14ac:dyDescent="0.2">
      <c r="A16" s="13" t="s">
        <v>242</v>
      </c>
      <c r="B16" s="4" t="s">
        <v>52</v>
      </c>
      <c r="C16" s="38" t="s">
        <v>72</v>
      </c>
      <c r="D16" s="39">
        <v>0.3</v>
      </c>
      <c r="E16" s="39">
        <v>0.28999999999999998</v>
      </c>
      <c r="F16" s="22">
        <f t="shared" si="1"/>
        <v>0.96666666666666667</v>
      </c>
      <c r="G16" s="10"/>
      <c r="H16" s="46"/>
    </row>
    <row r="17" spans="1:8" ht="75" x14ac:dyDescent="0.2">
      <c r="A17" s="13" t="s">
        <v>243</v>
      </c>
      <c r="B17" s="4" t="s">
        <v>52</v>
      </c>
      <c r="C17" s="38" t="s">
        <v>73</v>
      </c>
      <c r="D17" s="39">
        <v>2.38</v>
      </c>
      <c r="E17" s="39">
        <v>2.33</v>
      </c>
      <c r="F17" s="22">
        <f t="shared" si="1"/>
        <v>0.97899159663865554</v>
      </c>
      <c r="G17" s="10"/>
      <c r="H17" s="46"/>
    </row>
    <row r="18" spans="1:8" x14ac:dyDescent="0.2">
      <c r="A18" s="13" t="s">
        <v>244</v>
      </c>
      <c r="B18" s="4" t="s">
        <v>52</v>
      </c>
      <c r="C18" s="38" t="s">
        <v>74</v>
      </c>
      <c r="D18" s="39">
        <v>0.05</v>
      </c>
      <c r="E18" s="39">
        <v>0.05</v>
      </c>
      <c r="F18" s="22">
        <f t="shared" si="1"/>
        <v>1</v>
      </c>
      <c r="G18" s="10"/>
      <c r="H18" s="46"/>
    </row>
    <row r="19" spans="1:8" x14ac:dyDescent="0.2">
      <c r="A19" s="13" t="s">
        <v>245</v>
      </c>
      <c r="B19" s="4" t="s">
        <v>52</v>
      </c>
      <c r="C19" s="38" t="s">
        <v>75</v>
      </c>
      <c r="D19" s="39">
        <v>0.7</v>
      </c>
      <c r="E19" s="39">
        <v>0.72</v>
      </c>
      <c r="F19" s="22">
        <f t="shared" si="1"/>
        <v>1.0285714285714287</v>
      </c>
      <c r="G19" s="10"/>
      <c r="H19" s="46"/>
    </row>
    <row r="20" spans="1:8" x14ac:dyDescent="0.2">
      <c r="A20" s="13" t="s">
        <v>246</v>
      </c>
      <c r="B20" s="4" t="s">
        <v>52</v>
      </c>
      <c r="C20" s="38" t="s">
        <v>76</v>
      </c>
      <c r="D20" s="39">
        <v>0.21</v>
      </c>
      <c r="E20" s="39">
        <v>0.25</v>
      </c>
      <c r="F20" s="22">
        <f t="shared" si="1"/>
        <v>1.1904761904761905</v>
      </c>
      <c r="G20" s="10"/>
      <c r="H20" s="46"/>
    </row>
    <row r="21" spans="1:8" ht="37.5" x14ac:dyDescent="0.2">
      <c r="A21" s="13" t="s">
        <v>247</v>
      </c>
      <c r="B21" s="4" t="s">
        <v>52</v>
      </c>
      <c r="C21" s="38" t="s">
        <v>77</v>
      </c>
      <c r="D21" s="39">
        <v>0.15</v>
      </c>
      <c r="E21" s="39">
        <v>0.2</v>
      </c>
      <c r="F21" s="22">
        <f t="shared" si="1"/>
        <v>1.3333333333333335</v>
      </c>
      <c r="G21" s="10"/>
      <c r="H21" s="46"/>
    </row>
    <row r="22" spans="1:8" ht="56.25" x14ac:dyDescent="0.2">
      <c r="A22" s="13" t="s">
        <v>248</v>
      </c>
      <c r="B22" s="4" t="s">
        <v>52</v>
      </c>
      <c r="C22" s="38" t="s">
        <v>78</v>
      </c>
      <c r="D22" s="39">
        <v>0.52</v>
      </c>
      <c r="E22" s="39">
        <v>0.52</v>
      </c>
      <c r="F22" s="22">
        <f t="shared" si="1"/>
        <v>1</v>
      </c>
      <c r="G22" s="10"/>
      <c r="H22" s="46"/>
    </row>
    <row r="23" spans="1:8" x14ac:dyDescent="0.2">
      <c r="A23" s="13" t="s">
        <v>249</v>
      </c>
      <c r="B23" s="4" t="s">
        <v>52</v>
      </c>
      <c r="C23" s="38" t="s">
        <v>79</v>
      </c>
      <c r="D23" s="39">
        <v>1.2</v>
      </c>
      <c r="E23" s="39">
        <v>1.2</v>
      </c>
      <c r="F23" s="22">
        <f t="shared" si="1"/>
        <v>1</v>
      </c>
      <c r="G23" s="10"/>
      <c r="H23" s="46"/>
    </row>
    <row r="24" spans="1:8" ht="37.5" x14ac:dyDescent="0.2">
      <c r="A24" s="13" t="s">
        <v>250</v>
      </c>
      <c r="B24" s="4" t="s">
        <v>52</v>
      </c>
      <c r="C24" s="38" t="s">
        <v>80</v>
      </c>
      <c r="D24" s="39">
        <v>0.8</v>
      </c>
      <c r="E24" s="39">
        <v>0.8</v>
      </c>
      <c r="F24" s="22">
        <f t="shared" si="1"/>
        <v>1</v>
      </c>
      <c r="G24" s="10"/>
      <c r="H24" s="46"/>
    </row>
    <row r="25" spans="1:8" ht="37.5" x14ac:dyDescent="0.2">
      <c r="A25" s="13" t="s">
        <v>251</v>
      </c>
      <c r="B25" s="4" t="s">
        <v>52</v>
      </c>
      <c r="C25" s="38" t="s">
        <v>81</v>
      </c>
      <c r="D25" s="39">
        <v>0.73</v>
      </c>
      <c r="E25" s="39">
        <v>0.73</v>
      </c>
      <c r="F25" s="22">
        <f t="shared" si="1"/>
        <v>1</v>
      </c>
      <c r="G25" s="10"/>
      <c r="H25" s="46"/>
    </row>
    <row r="26" spans="1:8" x14ac:dyDescent="0.2">
      <c r="A26" s="13" t="s">
        <v>252</v>
      </c>
      <c r="B26" s="4" t="s">
        <v>52</v>
      </c>
      <c r="C26" s="38" t="s">
        <v>82</v>
      </c>
      <c r="D26" s="39">
        <v>1.2</v>
      </c>
      <c r="E26" s="39">
        <v>1.3</v>
      </c>
      <c r="F26" s="22">
        <f t="shared" si="1"/>
        <v>1.0833333333333335</v>
      </c>
      <c r="G26" s="10"/>
    </row>
    <row r="27" spans="1:8" x14ac:dyDescent="0.2">
      <c r="A27" s="4" t="s">
        <v>36</v>
      </c>
      <c r="B27" s="4" t="s">
        <v>52</v>
      </c>
      <c r="C27" s="36" t="s">
        <v>2</v>
      </c>
      <c r="D27" s="27"/>
      <c r="E27" s="27"/>
      <c r="F27" s="5"/>
      <c r="G27" s="25"/>
    </row>
    <row r="28" spans="1:8" ht="37.5" x14ac:dyDescent="0.2">
      <c r="A28" s="6" t="s">
        <v>253</v>
      </c>
      <c r="B28" s="4" t="s">
        <v>52</v>
      </c>
      <c r="C28" s="40" t="s">
        <v>3</v>
      </c>
      <c r="D28" s="39">
        <v>17850</v>
      </c>
      <c r="E28" s="39">
        <v>18851</v>
      </c>
      <c r="F28" s="22">
        <f t="shared" ref="F28:F34" si="2">E28/D28</f>
        <v>1.0560784313725491</v>
      </c>
      <c r="G28" s="10"/>
    </row>
    <row r="29" spans="1:8" ht="37.5" x14ac:dyDescent="0.2">
      <c r="A29" s="6" t="s">
        <v>254</v>
      </c>
      <c r="B29" s="4" t="s">
        <v>52</v>
      </c>
      <c r="C29" s="40" t="s">
        <v>15</v>
      </c>
      <c r="D29" s="39">
        <v>22456</v>
      </c>
      <c r="E29" s="39">
        <v>23938</v>
      </c>
      <c r="F29" s="22">
        <f t="shared" si="2"/>
        <v>1.065995724973281</v>
      </c>
      <c r="G29" s="10"/>
    </row>
    <row r="30" spans="1:8" ht="37.5" x14ac:dyDescent="0.2">
      <c r="A30" s="6" t="s">
        <v>255</v>
      </c>
      <c r="B30" s="4" t="s">
        <v>52</v>
      </c>
      <c r="C30" s="40" t="s">
        <v>83</v>
      </c>
      <c r="D30" s="39">
        <v>19420</v>
      </c>
      <c r="E30" s="39">
        <v>20779</v>
      </c>
      <c r="F30" s="22">
        <f t="shared" ref="F30:F32" si="3">E30/D30</f>
        <v>1.0699794026776519</v>
      </c>
      <c r="G30" s="10"/>
    </row>
    <row r="31" spans="1:8" ht="37.5" x14ac:dyDescent="0.2">
      <c r="A31" s="6" t="s">
        <v>256</v>
      </c>
      <c r="B31" s="4" t="s">
        <v>52</v>
      </c>
      <c r="C31" s="40" t="s">
        <v>84</v>
      </c>
      <c r="D31" s="39">
        <v>1433.2</v>
      </c>
      <c r="E31" s="39">
        <v>1491</v>
      </c>
      <c r="F31" s="22">
        <f t="shared" si="3"/>
        <v>1.0403293329612056</v>
      </c>
      <c r="G31" s="10"/>
    </row>
    <row r="32" spans="1:8" ht="56.25" x14ac:dyDescent="0.2">
      <c r="A32" s="6" t="s">
        <v>257</v>
      </c>
      <c r="B32" s="4" t="s">
        <v>52</v>
      </c>
      <c r="C32" s="40" t="s">
        <v>85</v>
      </c>
      <c r="D32" s="39">
        <v>6691</v>
      </c>
      <c r="E32" s="39">
        <v>6591</v>
      </c>
      <c r="F32" s="22">
        <f t="shared" si="3"/>
        <v>0.9850545508892542</v>
      </c>
      <c r="G32" s="10"/>
    </row>
    <row r="33" spans="1:7" ht="56.25" x14ac:dyDescent="0.2">
      <c r="A33" s="6" t="s">
        <v>258</v>
      </c>
      <c r="B33" s="4" t="s">
        <v>52</v>
      </c>
      <c r="C33" s="40" t="s">
        <v>22</v>
      </c>
      <c r="D33" s="39">
        <v>2.4</v>
      </c>
      <c r="E33" s="39">
        <v>0</v>
      </c>
      <c r="F33" s="22">
        <f t="shared" si="2"/>
        <v>0</v>
      </c>
      <c r="G33" s="10"/>
    </row>
    <row r="34" spans="1:7" x14ac:dyDescent="0.2">
      <c r="A34" s="6" t="s">
        <v>259</v>
      </c>
      <c r="B34" s="4" t="s">
        <v>49</v>
      </c>
      <c r="C34" s="40" t="s">
        <v>4</v>
      </c>
      <c r="D34" s="39">
        <v>15118.18</v>
      </c>
      <c r="E34" s="39">
        <v>15601.9</v>
      </c>
      <c r="F34" s="22">
        <f t="shared" si="2"/>
        <v>1.0319959148521844</v>
      </c>
      <c r="G34" s="10"/>
    </row>
    <row r="35" spans="1:7" x14ac:dyDescent="0.2">
      <c r="A35" s="4" t="s">
        <v>37</v>
      </c>
      <c r="B35" s="7" t="s">
        <v>50</v>
      </c>
      <c r="C35" s="36" t="s">
        <v>5</v>
      </c>
      <c r="D35" s="27"/>
      <c r="E35" s="27"/>
      <c r="F35" s="5"/>
      <c r="G35" s="25"/>
    </row>
    <row r="36" spans="1:7" ht="75" customHeight="1" x14ac:dyDescent="0.2">
      <c r="A36" s="7" t="s">
        <v>260</v>
      </c>
      <c r="B36" s="4" t="s">
        <v>49</v>
      </c>
      <c r="C36" s="40" t="s">
        <v>20</v>
      </c>
      <c r="D36" s="39">
        <v>2688.6</v>
      </c>
      <c r="E36" s="39">
        <f>'[1]Дейст+Сопостав'!$E$80/1000</f>
        <v>3075.2992429299993</v>
      </c>
      <c r="F36" s="22">
        <f>E36/D36</f>
        <v>1.1438292207580152</v>
      </c>
      <c r="G36" s="10"/>
    </row>
    <row r="37" spans="1:7" x14ac:dyDescent="0.2">
      <c r="A37" s="7" t="s">
        <v>261</v>
      </c>
      <c r="B37" s="4" t="s">
        <v>49</v>
      </c>
      <c r="C37" s="40" t="s">
        <v>24</v>
      </c>
      <c r="D37" s="39" t="s">
        <v>386</v>
      </c>
      <c r="E37" s="39" t="s">
        <v>386</v>
      </c>
      <c r="F37" s="22">
        <f>'[1]Дейст+Сопостав'!$H$80</f>
        <v>1.0335018200963235</v>
      </c>
      <c r="G37" s="10"/>
    </row>
    <row r="38" spans="1:7" ht="37.5" x14ac:dyDescent="0.2">
      <c r="A38" s="7" t="s">
        <v>262</v>
      </c>
      <c r="B38" s="4" t="s">
        <v>49</v>
      </c>
      <c r="C38" s="40" t="s">
        <v>86</v>
      </c>
      <c r="D38" s="39">
        <f>'[1]Дейст+Сопостав'!D84/1000</f>
        <v>1827.31734979</v>
      </c>
      <c r="E38" s="39">
        <f>'[1]Дейст+Сопостав'!E84/1000</f>
        <v>2401.6610855700001</v>
      </c>
      <c r="F38" s="22">
        <f>E38/D38</f>
        <v>1.3143097918081963</v>
      </c>
      <c r="G38" s="10"/>
    </row>
    <row r="39" spans="1:7" x14ac:dyDescent="0.2">
      <c r="A39" s="7" t="s">
        <v>263</v>
      </c>
      <c r="B39" s="4" t="s">
        <v>49</v>
      </c>
      <c r="C39" s="40" t="s">
        <v>24</v>
      </c>
      <c r="D39" s="39" t="s">
        <v>386</v>
      </c>
      <c r="E39" s="39" t="s">
        <v>386</v>
      </c>
      <c r="F39" s="22">
        <f>'[1]Дейст+Сопостав'!$H$84</f>
        <v>1.110527294686336</v>
      </c>
      <c r="G39" s="10"/>
    </row>
    <row r="40" spans="1:7" ht="56.25" x14ac:dyDescent="0.2">
      <c r="A40" s="7" t="s">
        <v>264</v>
      </c>
      <c r="B40" s="4" t="s">
        <v>49</v>
      </c>
      <c r="C40" s="40" t="s">
        <v>87</v>
      </c>
      <c r="D40" s="39">
        <f>'[1]Дейст+Сопостав'!D75/1000</f>
        <v>16.471057999999999</v>
      </c>
      <c r="E40" s="39">
        <f>'[1]Дейст+Сопостав'!E75/1000</f>
        <v>22.909137000000001</v>
      </c>
      <c r="F40" s="22">
        <f>E40/D40</f>
        <v>1.3908722196230505</v>
      </c>
      <c r="G40" s="10"/>
    </row>
    <row r="41" spans="1:7" x14ac:dyDescent="0.2">
      <c r="A41" s="7" t="s">
        <v>265</v>
      </c>
      <c r="B41" s="4" t="s">
        <v>49</v>
      </c>
      <c r="C41" s="40" t="s">
        <v>88</v>
      </c>
      <c r="D41" s="39" t="s">
        <v>386</v>
      </c>
      <c r="E41" s="39" t="s">
        <v>386</v>
      </c>
      <c r="F41" s="22">
        <f>'[1]Дейст+Сопостав'!$H$75</f>
        <v>1.2949745547614488</v>
      </c>
      <c r="G41" s="10"/>
    </row>
    <row r="42" spans="1:7" x14ac:dyDescent="0.2">
      <c r="A42" s="7" t="s">
        <v>266</v>
      </c>
      <c r="B42" s="4" t="s">
        <v>49</v>
      </c>
      <c r="C42" s="40" t="s">
        <v>89</v>
      </c>
      <c r="D42" s="39">
        <f>'[1]Дейст+Сопостав'!D81/1000</f>
        <v>2551.8346859566664</v>
      </c>
      <c r="E42" s="39">
        <f>'[1]Дейст+Сопостав'!E81/1000</f>
        <v>2922.4173059299992</v>
      </c>
      <c r="F42" s="22">
        <f>E42/D42</f>
        <v>1.1452220326076505</v>
      </c>
      <c r="G42" s="10"/>
    </row>
    <row r="43" spans="1:7" x14ac:dyDescent="0.2">
      <c r="A43" s="7" t="s">
        <v>267</v>
      </c>
      <c r="B43" s="4" t="s">
        <v>49</v>
      </c>
      <c r="C43" s="40" t="s">
        <v>88</v>
      </c>
      <c r="D43" s="39" t="s">
        <v>386</v>
      </c>
      <c r="E43" s="39" t="s">
        <v>386</v>
      </c>
      <c r="F43" s="22">
        <f>'[1]Дейст+Сопостав'!$H$81</f>
        <v>1.0314656924024939</v>
      </c>
      <c r="G43" s="10"/>
    </row>
    <row r="44" spans="1:7" ht="37.5" x14ac:dyDescent="0.2">
      <c r="A44" s="7" t="s">
        <v>268</v>
      </c>
      <c r="B44" s="4" t="s">
        <v>49</v>
      </c>
      <c r="C44" s="40" t="s">
        <v>90</v>
      </c>
      <c r="D44" s="39">
        <f>'[1]Дейст+Сопостав'!D79/1000</f>
        <v>120.2954</v>
      </c>
      <c r="E44" s="39">
        <f>'[1]Дейст+Сопостав'!E79/1000</f>
        <v>129.97280000000001</v>
      </c>
      <c r="F44" s="22">
        <f>E44/D44</f>
        <v>1.0804469663844172</v>
      </c>
      <c r="G44" s="10"/>
    </row>
    <row r="45" spans="1:7" x14ac:dyDescent="0.2">
      <c r="A45" s="7" t="s">
        <v>269</v>
      </c>
      <c r="B45" s="4" t="s">
        <v>49</v>
      </c>
      <c r="C45" s="40" t="s">
        <v>88</v>
      </c>
      <c r="D45" s="39" t="s">
        <v>386</v>
      </c>
      <c r="E45" s="39" t="s">
        <v>386</v>
      </c>
      <c r="F45" s="22">
        <f>'[1]Дейст+Сопостав'!$H$79</f>
        <v>1.0408930311988605</v>
      </c>
      <c r="G45" s="10"/>
    </row>
    <row r="46" spans="1:7" ht="56.25" x14ac:dyDescent="0.2">
      <c r="A46" s="7" t="s">
        <v>270</v>
      </c>
      <c r="B46" s="7" t="s">
        <v>50</v>
      </c>
      <c r="C46" s="40" t="s">
        <v>14</v>
      </c>
      <c r="D46" s="39">
        <v>2482.4</v>
      </c>
      <c r="E46" s="39">
        <f>[2]Лист2!E46</f>
        <v>2583.5</v>
      </c>
      <c r="F46" s="22">
        <f>E46/D46</f>
        <v>1.0407267160812117</v>
      </c>
      <c r="G46" s="10"/>
    </row>
    <row r="47" spans="1:7" ht="37.5" x14ac:dyDescent="0.2">
      <c r="A47" s="7" t="s">
        <v>271</v>
      </c>
      <c r="B47" s="7" t="s">
        <v>50</v>
      </c>
      <c r="C47" s="40" t="s">
        <v>25</v>
      </c>
      <c r="D47" s="39" t="s">
        <v>386</v>
      </c>
      <c r="E47" s="39" t="s">
        <v>386</v>
      </c>
      <c r="F47" s="22">
        <f>[2]Лист2!F47</f>
        <v>1.0580000000000001</v>
      </c>
      <c r="G47" s="10"/>
    </row>
    <row r="48" spans="1:7" x14ac:dyDescent="0.2">
      <c r="A48" s="7" t="s">
        <v>272</v>
      </c>
      <c r="B48" s="7" t="s">
        <v>50</v>
      </c>
      <c r="C48" s="40" t="s">
        <v>91</v>
      </c>
      <c r="D48" s="39">
        <v>1659.2</v>
      </c>
      <c r="E48" s="39">
        <f>[2]Лист2!E48</f>
        <v>1693.9</v>
      </c>
      <c r="F48" s="22">
        <f>E48/D48</f>
        <v>1.0209136933461909</v>
      </c>
      <c r="G48" s="10"/>
    </row>
    <row r="49" spans="1:7" ht="37.5" x14ac:dyDescent="0.2">
      <c r="A49" s="7" t="s">
        <v>273</v>
      </c>
      <c r="B49" s="7" t="s">
        <v>50</v>
      </c>
      <c r="C49" s="40" t="s">
        <v>25</v>
      </c>
      <c r="D49" s="39" t="s">
        <v>386</v>
      </c>
      <c r="E49" s="39" t="s">
        <v>386</v>
      </c>
      <c r="F49" s="22">
        <f>[2]Лист2!F49</f>
        <v>1.1559999999999999</v>
      </c>
      <c r="G49" s="10"/>
    </row>
    <row r="50" spans="1:7" x14ac:dyDescent="0.2">
      <c r="A50" s="7" t="s">
        <v>274</v>
      </c>
      <c r="B50" s="7" t="s">
        <v>50</v>
      </c>
      <c r="C50" s="40" t="s">
        <v>53</v>
      </c>
      <c r="D50" s="39">
        <v>92</v>
      </c>
      <c r="E50" s="39">
        <f>[2]Лист2!E50</f>
        <v>95.1</v>
      </c>
      <c r="F50" s="22">
        <f t="shared" ref="F50:F56" si="4">E50/D50</f>
        <v>1.0336956521739129</v>
      </c>
      <c r="G50" s="10"/>
    </row>
    <row r="51" spans="1:7" x14ac:dyDescent="0.2">
      <c r="A51" s="7" t="s">
        <v>275</v>
      </c>
      <c r="B51" s="7" t="s">
        <v>50</v>
      </c>
      <c r="C51" s="40" t="s">
        <v>54</v>
      </c>
      <c r="D51" s="39">
        <v>14.6</v>
      </c>
      <c r="E51" s="39">
        <f>[2]Лист2!E51</f>
        <v>15.1</v>
      </c>
      <c r="F51" s="22">
        <f t="shared" si="4"/>
        <v>1.0342465753424657</v>
      </c>
      <c r="G51" s="10"/>
    </row>
    <row r="52" spans="1:7" ht="37.5" x14ac:dyDescent="0.2">
      <c r="A52" s="7" t="s">
        <v>276</v>
      </c>
      <c r="B52" s="7" t="s">
        <v>50</v>
      </c>
      <c r="C52" s="40" t="s">
        <v>6</v>
      </c>
      <c r="D52" s="39">
        <v>37864.1</v>
      </c>
      <c r="E52" s="39">
        <f>[2]Лист2!E52</f>
        <v>37901.5</v>
      </c>
      <c r="F52" s="22">
        <f t="shared" si="4"/>
        <v>1.0009877430072285</v>
      </c>
      <c r="G52" s="10"/>
    </row>
    <row r="53" spans="1:7" x14ac:dyDescent="0.2">
      <c r="A53" s="7" t="s">
        <v>277</v>
      </c>
      <c r="B53" s="7" t="s">
        <v>50</v>
      </c>
      <c r="C53" s="40" t="s">
        <v>92</v>
      </c>
      <c r="D53" s="39">
        <v>33438.699999999997</v>
      </c>
      <c r="E53" s="39">
        <f>[2]Лист2!E53</f>
        <v>32292.400000000001</v>
      </c>
      <c r="F53" s="22">
        <f t="shared" si="4"/>
        <v>0.96571936109956436</v>
      </c>
      <c r="G53" s="10"/>
    </row>
    <row r="54" spans="1:7" x14ac:dyDescent="0.2">
      <c r="A54" s="7" t="s">
        <v>278</v>
      </c>
      <c r="B54" s="7" t="s">
        <v>50</v>
      </c>
      <c r="C54" s="40" t="s">
        <v>21</v>
      </c>
      <c r="D54" s="39">
        <v>4385</v>
      </c>
      <c r="E54" s="39">
        <f>[2]Лист2!E54</f>
        <v>4553</v>
      </c>
      <c r="F54" s="22">
        <f t="shared" si="4"/>
        <v>1.0383124287343215</v>
      </c>
      <c r="G54" s="10"/>
    </row>
    <row r="55" spans="1:7" ht="18.75" customHeight="1" x14ac:dyDescent="0.2">
      <c r="A55" s="7" t="s">
        <v>279</v>
      </c>
      <c r="B55" s="7" t="s">
        <v>50</v>
      </c>
      <c r="C55" s="40" t="s">
        <v>7</v>
      </c>
      <c r="D55" s="39">
        <v>4662.6000000000004</v>
      </c>
      <c r="E55" s="39">
        <f>[2]Лист2!E55</f>
        <v>4555.8999999999996</v>
      </c>
      <c r="F55" s="22">
        <f t="shared" si="4"/>
        <v>0.9771157723158751</v>
      </c>
      <c r="G55" s="10"/>
    </row>
    <row r="56" spans="1:7" x14ac:dyDescent="0.2">
      <c r="A56" s="7" t="s">
        <v>280</v>
      </c>
      <c r="B56" s="7" t="s">
        <v>50</v>
      </c>
      <c r="C56" s="40" t="s">
        <v>92</v>
      </c>
      <c r="D56" s="39">
        <v>2208.3000000000002</v>
      </c>
      <c r="E56" s="39">
        <f>[2]Лист2!E56</f>
        <v>2232.8000000000002</v>
      </c>
      <c r="F56" s="22">
        <f t="shared" si="4"/>
        <v>1.0110945070868995</v>
      </c>
      <c r="G56" s="10"/>
    </row>
    <row r="57" spans="1:7" ht="37.5" x14ac:dyDescent="0.2">
      <c r="A57" s="7" t="s">
        <v>281</v>
      </c>
      <c r="B57" s="7" t="s">
        <v>50</v>
      </c>
      <c r="C57" s="11" t="s">
        <v>93</v>
      </c>
      <c r="D57" s="16"/>
      <c r="E57" s="16"/>
      <c r="F57" s="24"/>
      <c r="G57" s="10"/>
    </row>
    <row r="58" spans="1:7" x14ac:dyDescent="0.2">
      <c r="A58" s="7" t="s">
        <v>282</v>
      </c>
      <c r="B58" s="7" t="s">
        <v>50</v>
      </c>
      <c r="C58" s="40" t="s">
        <v>94</v>
      </c>
      <c r="D58" s="39">
        <v>22809</v>
      </c>
      <c r="E58" s="39">
        <f>[2]Лист2!E58</f>
        <v>22436</v>
      </c>
      <c r="F58" s="22">
        <f t="shared" ref="F58:F64" si="5">E58/D58</f>
        <v>0.98364680608531718</v>
      </c>
      <c r="G58" s="10"/>
    </row>
    <row r="59" spans="1:7" x14ac:dyDescent="0.2">
      <c r="A59" s="7" t="s">
        <v>283</v>
      </c>
      <c r="B59" s="7" t="s">
        <v>50</v>
      </c>
      <c r="C59" s="40" t="s">
        <v>95</v>
      </c>
      <c r="D59" s="39">
        <v>8945</v>
      </c>
      <c r="E59" s="39">
        <f>[2]Лист2!E59</f>
        <v>8681</v>
      </c>
      <c r="F59" s="22">
        <f t="shared" si="5"/>
        <v>0.97048630519843493</v>
      </c>
      <c r="G59" s="10"/>
    </row>
    <row r="60" spans="1:7" x14ac:dyDescent="0.2">
      <c r="A60" s="7" t="s">
        <v>284</v>
      </c>
      <c r="B60" s="7" t="s">
        <v>50</v>
      </c>
      <c r="C60" s="40" t="s">
        <v>96</v>
      </c>
      <c r="D60" s="39">
        <v>10123</v>
      </c>
      <c r="E60" s="39">
        <f>[2]Лист2!E60</f>
        <v>9336</v>
      </c>
      <c r="F60" s="22">
        <f t="shared" si="5"/>
        <v>0.92225624814778229</v>
      </c>
      <c r="G60" s="10"/>
    </row>
    <row r="61" spans="1:7" x14ac:dyDescent="0.2">
      <c r="A61" s="7" t="s">
        <v>285</v>
      </c>
      <c r="B61" s="7" t="s">
        <v>50</v>
      </c>
      <c r="C61" s="11" t="s">
        <v>97</v>
      </c>
      <c r="D61" s="16"/>
      <c r="F61" s="24"/>
      <c r="G61" s="10"/>
    </row>
    <row r="62" spans="1:7" x14ac:dyDescent="0.2">
      <c r="A62" s="7" t="s">
        <v>286</v>
      </c>
      <c r="B62" s="7" t="s">
        <v>50</v>
      </c>
      <c r="C62" s="40" t="s">
        <v>94</v>
      </c>
      <c r="D62" s="16">
        <v>18396</v>
      </c>
      <c r="E62" s="39">
        <f>[2]Лист2!E62</f>
        <v>18318</v>
      </c>
      <c r="F62" s="22">
        <f t="shared" si="5"/>
        <v>0.99575994781474231</v>
      </c>
      <c r="G62" s="10"/>
    </row>
    <row r="63" spans="1:7" x14ac:dyDescent="0.2">
      <c r="A63" s="7" t="s">
        <v>287</v>
      </c>
      <c r="B63" s="7" t="s">
        <v>50</v>
      </c>
      <c r="C63" s="40" t="s">
        <v>95</v>
      </c>
      <c r="D63" s="39">
        <v>7469</v>
      </c>
      <c r="E63" s="39">
        <f>[2]Лист2!E63</f>
        <v>7138</v>
      </c>
      <c r="F63" s="22">
        <f t="shared" si="5"/>
        <v>0.95568349176596601</v>
      </c>
      <c r="G63" s="10"/>
    </row>
    <row r="64" spans="1:7" x14ac:dyDescent="0.2">
      <c r="A64" s="7" t="s">
        <v>288</v>
      </c>
      <c r="B64" s="7" t="s">
        <v>50</v>
      </c>
      <c r="C64" s="40" t="s">
        <v>96</v>
      </c>
      <c r="D64" s="39">
        <v>4251</v>
      </c>
      <c r="E64" s="39">
        <f>[2]Лист2!E64</f>
        <v>4855</v>
      </c>
      <c r="F64" s="22">
        <f t="shared" si="5"/>
        <v>1.142084215478711</v>
      </c>
      <c r="G64" s="10"/>
    </row>
    <row r="65" spans="1:7" x14ac:dyDescent="0.2">
      <c r="A65" s="7" t="s">
        <v>38</v>
      </c>
      <c r="B65" s="7" t="s">
        <v>98</v>
      </c>
      <c r="C65" s="36" t="s">
        <v>8</v>
      </c>
      <c r="D65" s="27"/>
      <c r="E65" s="27"/>
      <c r="F65" s="5"/>
      <c r="G65" s="25"/>
    </row>
    <row r="66" spans="1:7" ht="37.5" x14ac:dyDescent="0.2">
      <c r="A66" s="7" t="s">
        <v>289</v>
      </c>
      <c r="B66" s="7" t="s">
        <v>55</v>
      </c>
      <c r="C66" s="40" t="s">
        <v>57</v>
      </c>
      <c r="D66" s="39">
        <v>810.3</v>
      </c>
      <c r="E66" s="39">
        <f>[3]Лист2!$B$6/1000</f>
        <v>917.49322000000006</v>
      </c>
      <c r="F66" s="22">
        <f>E66/D66</f>
        <v>1.1322883129705048</v>
      </c>
      <c r="G66" s="10"/>
    </row>
    <row r="67" spans="1:7" ht="37.5" x14ac:dyDescent="0.2">
      <c r="A67" s="7" t="s">
        <v>290</v>
      </c>
      <c r="B67" s="7" t="s">
        <v>55</v>
      </c>
      <c r="C67" s="40" t="s">
        <v>29</v>
      </c>
      <c r="D67" s="39" t="s">
        <v>386</v>
      </c>
      <c r="E67" s="39" t="s">
        <v>386</v>
      </c>
      <c r="F67" s="22">
        <f>F66/1.025</f>
        <v>1.1046715248492731</v>
      </c>
      <c r="G67" s="26"/>
    </row>
    <row r="68" spans="1:7" ht="56.25" x14ac:dyDescent="0.2">
      <c r="A68" s="7" t="s">
        <v>291</v>
      </c>
      <c r="B68" s="7" t="s">
        <v>98</v>
      </c>
      <c r="C68" s="11" t="s">
        <v>99</v>
      </c>
      <c r="D68" s="39">
        <v>117.35</v>
      </c>
      <c r="E68" s="39">
        <f>[3]Лист2!$H$206/1000</f>
        <v>220.23440100000002</v>
      </c>
      <c r="F68" s="22">
        <f t="shared" ref="F68:F72" si="6">E68/D68</f>
        <v>1.8767311546655308</v>
      </c>
      <c r="G68" s="10"/>
    </row>
    <row r="69" spans="1:7" x14ac:dyDescent="0.2">
      <c r="A69" s="7" t="s">
        <v>292</v>
      </c>
      <c r="B69" s="7" t="s">
        <v>98</v>
      </c>
      <c r="C69" s="11" t="s">
        <v>100</v>
      </c>
      <c r="D69" s="39" t="s">
        <v>386</v>
      </c>
      <c r="E69" s="39" t="s">
        <v>386</v>
      </c>
      <c r="F69" s="22">
        <f>F68/1.025</f>
        <v>1.8309572240639327</v>
      </c>
      <c r="G69" s="10"/>
    </row>
    <row r="70" spans="1:7" ht="37.5" x14ac:dyDescent="0.2">
      <c r="A70" s="7" t="s">
        <v>293</v>
      </c>
      <c r="B70" s="7" t="s">
        <v>98</v>
      </c>
      <c r="C70" s="11" t="s">
        <v>101</v>
      </c>
      <c r="D70" s="39">
        <v>2.5</v>
      </c>
      <c r="E70" s="39">
        <v>3.3</v>
      </c>
      <c r="F70" s="22">
        <f t="shared" si="6"/>
        <v>1.3199999999999998</v>
      </c>
      <c r="G70" s="10"/>
    </row>
    <row r="71" spans="1:7" ht="37.5" x14ac:dyDescent="0.2">
      <c r="A71" s="7" t="s">
        <v>294</v>
      </c>
      <c r="B71" s="7" t="s">
        <v>98</v>
      </c>
      <c r="C71" s="11" t="s">
        <v>102</v>
      </c>
      <c r="D71" s="39">
        <v>1443</v>
      </c>
      <c r="E71" s="39">
        <v>1447</v>
      </c>
      <c r="F71" s="22">
        <f t="shared" si="6"/>
        <v>1.0027720027720028</v>
      </c>
      <c r="G71" s="10"/>
    </row>
    <row r="72" spans="1:7" ht="37.5" x14ac:dyDescent="0.2">
      <c r="A72" s="7" t="s">
        <v>295</v>
      </c>
      <c r="B72" s="7" t="s">
        <v>98</v>
      </c>
      <c r="C72" s="11" t="s">
        <v>103</v>
      </c>
      <c r="D72" s="39">
        <v>2114</v>
      </c>
      <c r="E72" s="39">
        <v>2068.4</v>
      </c>
      <c r="F72" s="22">
        <f t="shared" si="6"/>
        <v>0.97842951750236518</v>
      </c>
      <c r="G72" s="10"/>
    </row>
    <row r="73" spans="1:7" x14ac:dyDescent="0.2">
      <c r="A73" s="7" t="s">
        <v>39</v>
      </c>
      <c r="B73" s="7" t="s">
        <v>51</v>
      </c>
      <c r="C73" s="36" t="s">
        <v>9</v>
      </c>
      <c r="D73" s="27"/>
      <c r="E73" s="27"/>
      <c r="F73" s="5"/>
      <c r="G73" s="25"/>
    </row>
    <row r="74" spans="1:7" x14ac:dyDescent="0.2">
      <c r="A74" s="7" t="s">
        <v>296</v>
      </c>
      <c r="B74" s="7" t="s">
        <v>51</v>
      </c>
      <c r="C74" s="40" t="s">
        <v>26</v>
      </c>
      <c r="D74" s="39">
        <v>2850.3</v>
      </c>
      <c r="E74" s="39">
        <f>[4]Лист2!E74</f>
        <v>3095.5</v>
      </c>
      <c r="F74" s="22">
        <f>E74/D74</f>
        <v>1.0860260323474722</v>
      </c>
      <c r="G74" s="10"/>
    </row>
    <row r="75" spans="1:7" ht="37.5" x14ac:dyDescent="0.2">
      <c r="A75" s="7" t="s">
        <v>297</v>
      </c>
      <c r="B75" s="7" t="s">
        <v>51</v>
      </c>
      <c r="C75" s="40" t="s">
        <v>30</v>
      </c>
      <c r="D75" s="39" t="s">
        <v>386</v>
      </c>
      <c r="E75" s="39" t="str">
        <f>[4]Лист2!E75</f>
        <v>Х</v>
      </c>
      <c r="F75" s="22">
        <f>F74/1.053</f>
        <v>1.0313637534164029</v>
      </c>
      <c r="G75" s="10"/>
    </row>
    <row r="76" spans="1:7" ht="37.5" x14ac:dyDescent="0.2">
      <c r="A76" s="7" t="s">
        <v>298</v>
      </c>
      <c r="B76" s="7" t="s">
        <v>51</v>
      </c>
      <c r="C76" s="40" t="s">
        <v>105</v>
      </c>
      <c r="D76" s="39">
        <v>627.05999999999995</v>
      </c>
      <c r="E76" s="39">
        <f>[4]Лист2!E76</f>
        <v>777.25300000000004</v>
      </c>
      <c r="F76" s="22">
        <f t="shared" ref="F76" si="7">E76/D76</f>
        <v>1.2395193442413805</v>
      </c>
      <c r="G76" s="10"/>
    </row>
    <row r="77" spans="1:7" x14ac:dyDescent="0.2">
      <c r="A77" s="7" t="s">
        <v>299</v>
      </c>
      <c r="B77" s="7" t="s">
        <v>51</v>
      </c>
      <c r="C77" s="40" t="s">
        <v>106</v>
      </c>
      <c r="D77" s="39" t="s">
        <v>386</v>
      </c>
      <c r="E77" s="39" t="str">
        <f>[4]Лист2!E77</f>
        <v>Х</v>
      </c>
      <c r="F77" s="22">
        <f>F76/1.053</f>
        <v>1.1771313810459456</v>
      </c>
      <c r="G77" s="10"/>
    </row>
    <row r="78" spans="1:7" x14ac:dyDescent="0.2">
      <c r="A78" s="7" t="s">
        <v>300</v>
      </c>
      <c r="B78" s="7" t="s">
        <v>51</v>
      </c>
      <c r="C78" s="40" t="s">
        <v>27</v>
      </c>
      <c r="D78" s="39">
        <v>80</v>
      </c>
      <c r="E78" s="39">
        <f>[4]Лист2!E78</f>
        <v>88</v>
      </c>
      <c r="F78" s="22">
        <f>E78/D78</f>
        <v>1.1000000000000001</v>
      </c>
      <c r="G78" s="10"/>
    </row>
    <row r="79" spans="1:7" s="9" customFormat="1" ht="37.5" x14ac:dyDescent="0.2">
      <c r="A79" s="7" t="s">
        <v>301</v>
      </c>
      <c r="B79" s="7" t="s">
        <v>51</v>
      </c>
      <c r="C79" s="40" t="s">
        <v>31</v>
      </c>
      <c r="D79" s="39" t="s">
        <v>386</v>
      </c>
      <c r="E79" s="39" t="str">
        <f>[4]Лист2!E79</f>
        <v>Х</v>
      </c>
      <c r="F79" s="22">
        <f>F78/1.053</f>
        <v>1.0446343779677114</v>
      </c>
      <c r="G79" s="8"/>
    </row>
    <row r="80" spans="1:7" x14ac:dyDescent="0.2">
      <c r="A80" s="7" t="s">
        <v>302</v>
      </c>
      <c r="B80" s="7" t="s">
        <v>51</v>
      </c>
      <c r="C80" s="40" t="s">
        <v>23</v>
      </c>
      <c r="D80" s="39">
        <v>735.3</v>
      </c>
      <c r="E80" s="39">
        <f>[4]Лист2!E80</f>
        <v>773.6</v>
      </c>
      <c r="F80" s="22">
        <f>E80/D80</f>
        <v>1.0520875832993337</v>
      </c>
      <c r="G80" s="10"/>
    </row>
    <row r="81" spans="1:7" x14ac:dyDescent="0.2">
      <c r="A81" s="7" t="s">
        <v>303</v>
      </c>
      <c r="B81" s="7" t="s">
        <v>51</v>
      </c>
      <c r="C81" s="40" t="s">
        <v>32</v>
      </c>
      <c r="D81" s="39" t="s">
        <v>386</v>
      </c>
      <c r="E81" s="39" t="str">
        <f>[4]Лист2!E81</f>
        <v>Х</v>
      </c>
      <c r="F81" s="22">
        <f>F80/1.0562</f>
        <v>0.99610640342675028</v>
      </c>
      <c r="G81" s="10"/>
    </row>
    <row r="82" spans="1:7" ht="37.5" x14ac:dyDescent="0.2">
      <c r="A82" s="7" t="s">
        <v>304</v>
      </c>
      <c r="B82" s="7" t="s">
        <v>51</v>
      </c>
      <c r="C82" s="40" t="s">
        <v>105</v>
      </c>
      <c r="D82" s="39">
        <v>60</v>
      </c>
      <c r="E82" s="39">
        <f>[4]Лист2!E82</f>
        <v>60.85</v>
      </c>
      <c r="F82" s="22">
        <f t="shared" ref="F82" si="8">E82/D82</f>
        <v>1.0141666666666667</v>
      </c>
      <c r="G82" s="10"/>
    </row>
    <row r="83" spans="1:7" x14ac:dyDescent="0.2">
      <c r="A83" s="7" t="s">
        <v>305</v>
      </c>
      <c r="B83" s="7" t="s">
        <v>51</v>
      </c>
      <c r="C83" s="40" t="s">
        <v>107</v>
      </c>
      <c r="D83" s="39" t="s">
        <v>386</v>
      </c>
      <c r="E83" s="39" t="str">
        <f>[4]Лист2!E83</f>
        <v>Х</v>
      </c>
      <c r="F83" s="22">
        <f>F82/1.0562</f>
        <v>0.96020324433503756</v>
      </c>
      <c r="G83" s="10"/>
    </row>
    <row r="84" spans="1:7" x14ac:dyDescent="0.2">
      <c r="A84" s="7" t="s">
        <v>306</v>
      </c>
      <c r="B84" s="7" t="s">
        <v>51</v>
      </c>
      <c r="C84" s="40" t="s">
        <v>104</v>
      </c>
      <c r="D84" s="39">
        <v>196.3</v>
      </c>
      <c r="E84" s="39">
        <f>[4]Лист2!E84</f>
        <v>198.3</v>
      </c>
      <c r="F84" s="22">
        <f>E84/D84</f>
        <v>1.0101884870096791</v>
      </c>
      <c r="G84" s="10"/>
    </row>
    <row r="85" spans="1:7" x14ac:dyDescent="0.2">
      <c r="A85" s="7" t="s">
        <v>307</v>
      </c>
      <c r="B85" s="7" t="s">
        <v>51</v>
      </c>
      <c r="C85" s="40" t="s">
        <v>33</v>
      </c>
      <c r="D85" s="39" t="s">
        <v>386</v>
      </c>
      <c r="E85" s="39" t="str">
        <f>[4]Лист2!E85</f>
        <v>Х</v>
      </c>
      <c r="F85" s="22">
        <f>[5]Лист2!F33</f>
        <v>0.9674281622387273</v>
      </c>
      <c r="G85" s="10"/>
    </row>
    <row r="86" spans="1:7" x14ac:dyDescent="0.2">
      <c r="A86" s="7" t="s">
        <v>40</v>
      </c>
      <c r="B86" s="7" t="s">
        <v>55</v>
      </c>
      <c r="C86" s="36" t="s">
        <v>59</v>
      </c>
      <c r="D86" s="27"/>
      <c r="E86" s="27"/>
      <c r="F86" s="5"/>
      <c r="G86" s="25"/>
    </row>
    <row r="87" spans="1:7" ht="37.5" x14ac:dyDescent="0.2">
      <c r="A87" s="7" t="s">
        <v>308</v>
      </c>
      <c r="B87" s="7" t="s">
        <v>55</v>
      </c>
      <c r="C87" s="38" t="s">
        <v>19</v>
      </c>
      <c r="D87" s="39">
        <v>43.3</v>
      </c>
      <c r="E87" s="39">
        <f>[6]Лист2!E35</f>
        <v>45.04</v>
      </c>
      <c r="F87" s="23">
        <f>E87-D87</f>
        <v>1.740000000000002</v>
      </c>
      <c r="G87" s="25"/>
    </row>
    <row r="88" spans="1:7" x14ac:dyDescent="0.2">
      <c r="A88" s="7" t="s">
        <v>309</v>
      </c>
      <c r="B88" s="7" t="s">
        <v>55</v>
      </c>
      <c r="C88" s="40" t="s">
        <v>16</v>
      </c>
      <c r="D88" s="39">
        <v>210</v>
      </c>
      <c r="E88" s="39">
        <f>[6]Лист2!E36</f>
        <v>202</v>
      </c>
      <c r="F88" s="22">
        <f>E88/D88</f>
        <v>0.96190476190476193</v>
      </c>
      <c r="G88" s="10"/>
    </row>
    <row r="89" spans="1:7" ht="37.5" x14ac:dyDescent="0.2">
      <c r="A89" s="7" t="s">
        <v>310</v>
      </c>
      <c r="B89" s="7" t="s">
        <v>55</v>
      </c>
      <c r="C89" s="40" t="s">
        <v>17</v>
      </c>
      <c r="D89" s="39">
        <v>2636</v>
      </c>
      <c r="E89" s="39">
        <f>[6]Лист2!E37</f>
        <v>2600</v>
      </c>
      <c r="F89" s="22">
        <f>E89/D89</f>
        <v>0.98634294385432475</v>
      </c>
      <c r="G89" s="10"/>
    </row>
    <row r="90" spans="1:7" ht="37.5" x14ac:dyDescent="0.2">
      <c r="A90" s="7" t="s">
        <v>311</v>
      </c>
      <c r="B90" s="7" t="s">
        <v>55</v>
      </c>
      <c r="C90" s="40" t="s">
        <v>18</v>
      </c>
      <c r="D90" s="39">
        <v>631</v>
      </c>
      <c r="E90" s="39">
        <f>[6]Лист2!E38</f>
        <v>615</v>
      </c>
      <c r="F90" s="22">
        <f>E90/D90</f>
        <v>0.97464342313787644</v>
      </c>
      <c r="G90" s="10"/>
    </row>
    <row r="91" spans="1:7" x14ac:dyDescent="0.2">
      <c r="A91" s="7" t="s">
        <v>41</v>
      </c>
      <c r="B91" s="7" t="s">
        <v>55</v>
      </c>
      <c r="C91" s="36" t="s">
        <v>10</v>
      </c>
      <c r="D91" s="27"/>
      <c r="E91" s="27"/>
      <c r="F91" s="5"/>
      <c r="G91" s="25"/>
    </row>
    <row r="92" spans="1:7" ht="37.5" x14ac:dyDescent="0.2">
      <c r="A92" s="7" t="s">
        <v>42</v>
      </c>
      <c r="B92" s="7" t="s">
        <v>55</v>
      </c>
      <c r="C92" s="40" t="s">
        <v>28</v>
      </c>
      <c r="D92" s="39">
        <v>1093.5999999999999</v>
      </c>
      <c r="E92" s="39">
        <f>[3]Лист2!$H$6/1000</f>
        <v>1198.5422240000005</v>
      </c>
      <c r="F92" s="22">
        <f>E92/D92</f>
        <v>1.0959603365032924</v>
      </c>
      <c r="G92" s="25"/>
    </row>
    <row r="93" spans="1:7" x14ac:dyDescent="0.2">
      <c r="A93" s="7" t="s">
        <v>43</v>
      </c>
      <c r="B93" s="7" t="s">
        <v>55</v>
      </c>
      <c r="C93" s="40" t="s">
        <v>34</v>
      </c>
      <c r="D93" s="39" t="s">
        <v>386</v>
      </c>
      <c r="E93" s="39" t="s">
        <v>386</v>
      </c>
      <c r="F93" s="22">
        <f>F92/1.025</f>
        <v>1.0692295965885781</v>
      </c>
      <c r="G93" s="25"/>
    </row>
    <row r="94" spans="1:7" ht="37.5" x14ac:dyDescent="0.2">
      <c r="A94" s="7" t="s">
        <v>44</v>
      </c>
      <c r="B94" s="7" t="s">
        <v>55</v>
      </c>
      <c r="C94" s="40" t="s">
        <v>58</v>
      </c>
      <c r="D94" s="39">
        <v>368.1</v>
      </c>
      <c r="E94" s="39">
        <f>[3]Лист2!$Q$5/1000</f>
        <v>461.06118199999997</v>
      </c>
      <c r="F94" s="22">
        <f>E94/D94</f>
        <v>1.2525432817169246</v>
      </c>
      <c r="G94" s="10"/>
    </row>
    <row r="95" spans="1:7" x14ac:dyDescent="0.2">
      <c r="A95" s="7" t="s">
        <v>45</v>
      </c>
      <c r="B95" s="7" t="s">
        <v>55</v>
      </c>
      <c r="C95" s="40" t="s">
        <v>34</v>
      </c>
      <c r="D95" s="39" t="s">
        <v>386</v>
      </c>
      <c r="E95" s="39" t="s">
        <v>386</v>
      </c>
      <c r="F95" s="22">
        <f>F94/1.025</f>
        <v>1.2219934455774875</v>
      </c>
      <c r="G95" s="10"/>
    </row>
    <row r="96" spans="1:7" x14ac:dyDescent="0.2">
      <c r="A96" s="7" t="s">
        <v>154</v>
      </c>
      <c r="B96" s="7" t="s">
        <v>55</v>
      </c>
      <c r="C96" s="12" t="s">
        <v>155</v>
      </c>
      <c r="D96" s="16"/>
      <c r="E96" s="16"/>
      <c r="F96" s="24"/>
      <c r="G96" s="10"/>
    </row>
    <row r="97" spans="1:7" ht="56.25" x14ac:dyDescent="0.2">
      <c r="A97" s="7" t="s">
        <v>312</v>
      </c>
      <c r="B97" s="7" t="s">
        <v>55</v>
      </c>
      <c r="C97" s="11" t="s">
        <v>108</v>
      </c>
      <c r="D97" s="39">
        <v>1</v>
      </c>
      <c r="E97" s="39">
        <v>1</v>
      </c>
      <c r="F97" s="22">
        <f>E97/D97</f>
        <v>1</v>
      </c>
      <c r="G97" s="10"/>
    </row>
    <row r="98" spans="1:7" ht="56.25" x14ac:dyDescent="0.2">
      <c r="A98" s="7" t="s">
        <v>156</v>
      </c>
      <c r="B98" s="7" t="s">
        <v>55</v>
      </c>
      <c r="C98" s="11" t="s">
        <v>109</v>
      </c>
      <c r="D98" s="39">
        <v>4</v>
      </c>
      <c r="E98" s="39">
        <v>3</v>
      </c>
      <c r="F98" s="22">
        <f>E98/D98</f>
        <v>0.75</v>
      </c>
      <c r="G98" s="10"/>
    </row>
    <row r="99" spans="1:7" x14ac:dyDescent="0.2">
      <c r="A99" s="10" t="s">
        <v>110</v>
      </c>
      <c r="B99" s="10" t="s">
        <v>49</v>
      </c>
      <c r="C99" s="12" t="s">
        <v>111</v>
      </c>
      <c r="D99" s="29"/>
      <c r="E99" s="29"/>
      <c r="F99" s="17"/>
      <c r="G99" s="10"/>
    </row>
    <row r="100" spans="1:7" ht="37.5" x14ac:dyDescent="0.2">
      <c r="A100" s="14" t="s">
        <v>313</v>
      </c>
      <c r="B100" s="10" t="s">
        <v>49</v>
      </c>
      <c r="C100" s="40" t="s">
        <v>112</v>
      </c>
      <c r="D100" s="39">
        <f>SUM(D101:D104)</f>
        <v>422</v>
      </c>
      <c r="E100" s="39">
        <f>SUM(E101:E104)</f>
        <v>384.28100000000001</v>
      </c>
      <c r="F100" s="22">
        <f>E100/D100</f>
        <v>0.91061848341232232</v>
      </c>
      <c r="G100" s="10"/>
    </row>
    <row r="101" spans="1:7" x14ac:dyDescent="0.2">
      <c r="A101" s="14" t="s">
        <v>314</v>
      </c>
      <c r="B101" s="10" t="s">
        <v>49</v>
      </c>
      <c r="C101" s="40" t="s">
        <v>113</v>
      </c>
      <c r="D101" s="39">
        <v>149.19999999999999</v>
      </c>
      <c r="E101" s="39">
        <f>[7]Лист2!E59</f>
        <v>133.28100000000001</v>
      </c>
      <c r="F101" s="22">
        <f>E101/D101</f>
        <v>0.89330428954423602</v>
      </c>
      <c r="G101" s="10"/>
    </row>
    <row r="102" spans="1:7" ht="37.5" x14ac:dyDescent="0.2">
      <c r="A102" s="14" t="s">
        <v>315</v>
      </c>
      <c r="B102" s="10" t="s">
        <v>50</v>
      </c>
      <c r="C102" s="40" t="s">
        <v>114</v>
      </c>
      <c r="D102" s="39">
        <v>272.10000000000002</v>
      </c>
      <c r="E102" s="39">
        <f>[2]Лист2!E102</f>
        <v>249</v>
      </c>
      <c r="F102" s="22">
        <f>E102/D102</f>
        <v>0.91510474090407934</v>
      </c>
      <c r="G102" s="10"/>
    </row>
    <row r="103" spans="1:7" ht="37.5" x14ac:dyDescent="0.2">
      <c r="A103" s="14" t="s">
        <v>316</v>
      </c>
      <c r="B103" s="7" t="s">
        <v>98</v>
      </c>
      <c r="C103" s="40" t="s">
        <v>115</v>
      </c>
      <c r="D103" s="39">
        <v>0.7</v>
      </c>
      <c r="E103" s="39">
        <v>0</v>
      </c>
      <c r="F103" s="22">
        <f>E103/D103</f>
        <v>0</v>
      </c>
      <c r="G103" s="10"/>
    </row>
    <row r="104" spans="1:7" ht="18.75" customHeight="1" x14ac:dyDescent="0.2">
      <c r="A104" s="14" t="s">
        <v>317</v>
      </c>
      <c r="B104" s="10" t="s">
        <v>98</v>
      </c>
      <c r="C104" s="40" t="s">
        <v>116</v>
      </c>
      <c r="D104" s="39">
        <v>0</v>
      </c>
      <c r="E104" s="39">
        <v>2</v>
      </c>
      <c r="F104" s="22" t="s">
        <v>117</v>
      </c>
      <c r="G104" s="10"/>
    </row>
    <row r="105" spans="1:7" ht="37.5" x14ac:dyDescent="0.2">
      <c r="A105" s="14" t="s">
        <v>318</v>
      </c>
      <c r="B105" s="10" t="s">
        <v>49</v>
      </c>
      <c r="C105" s="40" t="s">
        <v>118</v>
      </c>
      <c r="D105" s="32">
        <f>D113/D108*100</f>
        <v>75.362318840579718</v>
      </c>
      <c r="E105" s="32">
        <f>E113/E108*100</f>
        <v>89.473684210526315</v>
      </c>
      <c r="F105" s="23">
        <f>E105-D105</f>
        <v>14.111365369946597</v>
      </c>
      <c r="G105" s="10"/>
    </row>
    <row r="106" spans="1:7" ht="37.5" x14ac:dyDescent="0.2">
      <c r="A106" s="14"/>
      <c r="B106" s="10" t="s">
        <v>49</v>
      </c>
      <c r="C106" s="40" t="s">
        <v>371</v>
      </c>
      <c r="D106" s="32">
        <f t="shared" ref="D106:E107" si="9">D114/D109*100</f>
        <v>87.878787878787875</v>
      </c>
      <c r="E106" s="32">
        <f t="shared" si="9"/>
        <v>92.5</v>
      </c>
      <c r="F106" s="23">
        <f>E106-D106</f>
        <v>4.6212121212121247</v>
      </c>
      <c r="G106" s="10"/>
    </row>
    <row r="107" spans="1:7" ht="37.5" x14ac:dyDescent="0.2">
      <c r="A107" s="14"/>
      <c r="B107" s="10" t="s">
        <v>49</v>
      </c>
      <c r="C107" s="40" t="s">
        <v>372</v>
      </c>
      <c r="D107" s="32">
        <f t="shared" si="9"/>
        <v>94.444444444444443</v>
      </c>
      <c r="E107" s="32">
        <f t="shared" si="9"/>
        <v>94.444444444444443</v>
      </c>
      <c r="F107" s="23">
        <f>E107-D107</f>
        <v>0</v>
      </c>
      <c r="G107" s="10"/>
    </row>
    <row r="108" spans="1:7" x14ac:dyDescent="0.2">
      <c r="A108" s="14" t="s">
        <v>319</v>
      </c>
      <c r="B108" s="10" t="s">
        <v>49</v>
      </c>
      <c r="C108" s="40" t="s">
        <v>119</v>
      </c>
      <c r="D108" s="39">
        <f>SUM(D109:D112)</f>
        <v>69</v>
      </c>
      <c r="E108" s="39">
        <f>SUM(E109:E112)</f>
        <v>76</v>
      </c>
      <c r="F108" s="22">
        <f>E108/D108</f>
        <v>1.1014492753623188</v>
      </c>
      <c r="G108" s="10"/>
    </row>
    <row r="109" spans="1:7" ht="37.5" x14ac:dyDescent="0.2">
      <c r="A109" s="14" t="s">
        <v>320</v>
      </c>
      <c r="B109" s="10" t="s">
        <v>49</v>
      </c>
      <c r="C109" s="40" t="s">
        <v>120</v>
      </c>
      <c r="D109" s="39">
        <v>33</v>
      </c>
      <c r="E109" s="39">
        <f>[7]Лист2!E65</f>
        <v>40</v>
      </c>
      <c r="F109" s="22">
        <f>E109/D109</f>
        <v>1.2121212121212122</v>
      </c>
      <c r="G109" s="10"/>
    </row>
    <row r="110" spans="1:7" ht="37.5" x14ac:dyDescent="0.2">
      <c r="A110" s="14" t="s">
        <v>321</v>
      </c>
      <c r="B110" s="10" t="s">
        <v>50</v>
      </c>
      <c r="C110" s="40" t="s">
        <v>121</v>
      </c>
      <c r="D110" s="39">
        <v>18</v>
      </c>
      <c r="E110" s="39">
        <f>[2]Лист2!E110</f>
        <v>18</v>
      </c>
      <c r="F110" s="22">
        <f>E110/D110</f>
        <v>1</v>
      </c>
      <c r="G110" s="10"/>
    </row>
    <row r="111" spans="1:7" ht="37.5" x14ac:dyDescent="0.2">
      <c r="A111" s="14" t="s">
        <v>322</v>
      </c>
      <c r="B111" s="7" t="s">
        <v>98</v>
      </c>
      <c r="C111" s="40" t="s">
        <v>122</v>
      </c>
      <c r="D111" s="39">
        <v>15</v>
      </c>
      <c r="E111" s="39">
        <v>15</v>
      </c>
      <c r="F111" s="22">
        <f>E111/D111</f>
        <v>1</v>
      </c>
      <c r="G111" s="10"/>
    </row>
    <row r="112" spans="1:7" x14ac:dyDescent="0.2">
      <c r="A112" s="14" t="s">
        <v>323</v>
      </c>
      <c r="B112" s="10" t="s">
        <v>98</v>
      </c>
      <c r="C112" s="40" t="s">
        <v>123</v>
      </c>
      <c r="D112" s="39">
        <v>3</v>
      </c>
      <c r="E112" s="39">
        <v>3</v>
      </c>
      <c r="F112" s="22">
        <f t="shared" ref="F112" si="10">IF(D112=0,"-",E112/D112)</f>
        <v>1</v>
      </c>
      <c r="G112" s="10"/>
    </row>
    <row r="113" spans="1:7" ht="37.5" x14ac:dyDescent="0.2">
      <c r="A113" s="14" t="s">
        <v>324</v>
      </c>
      <c r="B113" s="10" t="s">
        <v>49</v>
      </c>
      <c r="C113" s="40" t="s">
        <v>124</v>
      </c>
      <c r="D113" s="39">
        <f>SUM(D114:D117)</f>
        <v>52</v>
      </c>
      <c r="E113" s="39">
        <f>SUM(E114:E117)</f>
        <v>68</v>
      </c>
      <c r="F113" s="22">
        <f>E113/D113</f>
        <v>1.3076923076923077</v>
      </c>
      <c r="G113" s="10"/>
    </row>
    <row r="114" spans="1:7" ht="37.5" x14ac:dyDescent="0.2">
      <c r="A114" s="14" t="s">
        <v>325</v>
      </c>
      <c r="B114" s="10" t="s">
        <v>49</v>
      </c>
      <c r="C114" s="40" t="s">
        <v>125</v>
      </c>
      <c r="D114" s="39">
        <v>29</v>
      </c>
      <c r="E114" s="39">
        <f>[7]Лист2!E70</f>
        <v>37</v>
      </c>
      <c r="F114" s="22">
        <f>E114/D114</f>
        <v>1.2758620689655173</v>
      </c>
      <c r="G114" s="10"/>
    </row>
    <row r="115" spans="1:7" ht="37.5" x14ac:dyDescent="0.2">
      <c r="A115" s="14" t="s">
        <v>326</v>
      </c>
      <c r="B115" s="10" t="s">
        <v>50</v>
      </c>
      <c r="C115" s="40" t="s">
        <v>126</v>
      </c>
      <c r="D115" s="39">
        <v>17</v>
      </c>
      <c r="E115" s="39">
        <f>[2]Лист2!E115</f>
        <v>17</v>
      </c>
      <c r="F115" s="22">
        <f>E115/D115</f>
        <v>1</v>
      </c>
      <c r="G115" s="10"/>
    </row>
    <row r="116" spans="1:7" ht="37.5" x14ac:dyDescent="0.2">
      <c r="A116" s="14" t="s">
        <v>327</v>
      </c>
      <c r="B116" s="7" t="s">
        <v>98</v>
      </c>
      <c r="C116" s="40" t="s">
        <v>127</v>
      </c>
      <c r="D116" s="39">
        <v>4</v>
      </c>
      <c r="E116" s="39">
        <v>11</v>
      </c>
      <c r="F116" s="22">
        <f>E116/D116</f>
        <v>2.75</v>
      </c>
      <c r="G116" s="10"/>
    </row>
    <row r="117" spans="1:7" ht="37.5" x14ac:dyDescent="0.2">
      <c r="A117" s="14" t="s">
        <v>328</v>
      </c>
      <c r="B117" s="10" t="s">
        <v>98</v>
      </c>
      <c r="C117" s="40" t="s">
        <v>128</v>
      </c>
      <c r="D117" s="39">
        <v>2</v>
      </c>
      <c r="E117" s="39">
        <v>3</v>
      </c>
      <c r="F117" s="22">
        <f t="shared" ref="F117" si="11">IF(D117=0,"-",E117/D117)</f>
        <v>1.5</v>
      </c>
      <c r="G117" s="10"/>
    </row>
    <row r="118" spans="1:7" x14ac:dyDescent="0.2">
      <c r="A118" s="14" t="s">
        <v>329</v>
      </c>
      <c r="B118" s="10" t="s">
        <v>49</v>
      </c>
      <c r="C118" s="40" t="s">
        <v>129</v>
      </c>
      <c r="D118" s="39">
        <f>SUM(D119:D122)</f>
        <v>27.099999999999998</v>
      </c>
      <c r="E118" s="39">
        <f>SUM(E119:E122)</f>
        <v>59.997</v>
      </c>
      <c r="F118" s="22">
        <f>E118/D118</f>
        <v>2.2139114391143915</v>
      </c>
      <c r="G118" s="10"/>
    </row>
    <row r="119" spans="1:7" ht="37.5" x14ac:dyDescent="0.2">
      <c r="A119" s="14" t="s">
        <v>330</v>
      </c>
      <c r="B119" s="10" t="s">
        <v>49</v>
      </c>
      <c r="C119" s="40" t="s">
        <v>130</v>
      </c>
      <c r="D119" s="39">
        <v>15.9</v>
      </c>
      <c r="E119" s="39">
        <f>[7]Лист2!E75</f>
        <v>9.3970000000000002</v>
      </c>
      <c r="F119" s="22">
        <f>E119/D119</f>
        <v>0.59100628930817611</v>
      </c>
      <c r="G119" s="10"/>
    </row>
    <row r="120" spans="1:7" ht="37.5" x14ac:dyDescent="0.2">
      <c r="A120" s="14" t="s">
        <v>331</v>
      </c>
      <c r="B120" s="10" t="s">
        <v>50</v>
      </c>
      <c r="C120" s="40" t="s">
        <v>131</v>
      </c>
      <c r="D120" s="39">
        <v>0.5</v>
      </c>
      <c r="E120" s="39">
        <f>[2]Лист2!E120</f>
        <v>5.6</v>
      </c>
      <c r="F120" s="22">
        <f>E120/D120</f>
        <v>11.2</v>
      </c>
      <c r="G120" s="10"/>
    </row>
    <row r="121" spans="1:7" ht="37.5" x14ac:dyDescent="0.2">
      <c r="A121" s="14" t="s">
        <v>332</v>
      </c>
      <c r="B121" s="7" t="s">
        <v>98</v>
      </c>
      <c r="C121" s="40" t="s">
        <v>132</v>
      </c>
      <c r="D121" s="39">
        <v>9.4</v>
      </c>
      <c r="E121" s="39">
        <v>45</v>
      </c>
      <c r="F121" s="22">
        <f>E121/D121</f>
        <v>4.787234042553191</v>
      </c>
      <c r="G121" s="10"/>
    </row>
    <row r="122" spans="1:7" x14ac:dyDescent="0.2">
      <c r="A122" s="14" t="s">
        <v>333</v>
      </c>
      <c r="B122" s="10" t="s">
        <v>98</v>
      </c>
      <c r="C122" s="40" t="s">
        <v>133</v>
      </c>
      <c r="D122" s="39">
        <v>1.3</v>
      </c>
      <c r="E122" s="39">
        <v>0</v>
      </c>
      <c r="F122" s="22">
        <f t="shared" ref="F122" si="12">IF(D122=0,"-",E122/D122)</f>
        <v>0</v>
      </c>
      <c r="G122" s="10"/>
    </row>
    <row r="123" spans="1:7" x14ac:dyDescent="0.2">
      <c r="A123" s="14" t="s">
        <v>334</v>
      </c>
      <c r="B123" s="10" t="s">
        <v>49</v>
      </c>
      <c r="C123" s="40" t="s">
        <v>134</v>
      </c>
      <c r="D123" s="39">
        <f>SUM(D124:D126)</f>
        <v>871.50000000000011</v>
      </c>
      <c r="E123" s="39">
        <f>SUM(E124:E126)</f>
        <v>692.71169999999995</v>
      </c>
      <c r="F123" s="22">
        <f t="shared" ref="F123:F128" si="13">E123/D123</f>
        <v>0.79484991394148008</v>
      </c>
      <c r="G123" s="10"/>
    </row>
    <row r="124" spans="1:7" ht="37.5" x14ac:dyDescent="0.2">
      <c r="A124" s="14" t="s">
        <v>335</v>
      </c>
      <c r="B124" s="10" t="s">
        <v>49</v>
      </c>
      <c r="C124" s="40" t="s">
        <v>135</v>
      </c>
      <c r="D124" s="39">
        <v>732.2</v>
      </c>
      <c r="E124" s="39">
        <f>[7]Лист2!E80</f>
        <v>524.01170000000002</v>
      </c>
      <c r="F124" s="22">
        <f t="shared" si="13"/>
        <v>0.71566744059000276</v>
      </c>
      <c r="G124" s="10"/>
    </row>
    <row r="125" spans="1:7" ht="37.5" x14ac:dyDescent="0.2">
      <c r="A125" s="14" t="s">
        <v>336</v>
      </c>
      <c r="B125" s="10" t="s">
        <v>50</v>
      </c>
      <c r="C125" s="40" t="s">
        <v>136</v>
      </c>
      <c r="D125" s="39">
        <v>117.1</v>
      </c>
      <c r="E125" s="39">
        <f>[2]Лист2!E125</f>
        <v>142.4</v>
      </c>
      <c r="F125" s="22">
        <f t="shared" si="13"/>
        <v>1.2160546541417594</v>
      </c>
      <c r="G125" s="10"/>
    </row>
    <row r="126" spans="1:7" ht="37.5" x14ac:dyDescent="0.2">
      <c r="A126" s="14" t="s">
        <v>337</v>
      </c>
      <c r="B126" s="7" t="s">
        <v>98</v>
      </c>
      <c r="C126" s="40" t="s">
        <v>137</v>
      </c>
      <c r="D126" s="39">
        <v>22.2</v>
      </c>
      <c r="E126" s="39">
        <v>26.3</v>
      </c>
      <c r="F126" s="22">
        <f t="shared" si="13"/>
        <v>1.1846846846846848</v>
      </c>
      <c r="G126" s="10"/>
    </row>
    <row r="127" spans="1:7" ht="37.5" x14ac:dyDescent="0.2">
      <c r="A127" s="14" t="s">
        <v>338</v>
      </c>
      <c r="B127" s="10" t="s">
        <v>49</v>
      </c>
      <c r="C127" s="40" t="s">
        <v>138</v>
      </c>
      <c r="D127" s="39">
        <f>SUM(D128:D130)</f>
        <v>25.9</v>
      </c>
      <c r="E127" s="39">
        <f>SUM(E128:E130)</f>
        <v>2.1</v>
      </c>
      <c r="F127" s="22">
        <f t="shared" si="13"/>
        <v>8.1081081081081086E-2</v>
      </c>
      <c r="G127" s="10"/>
    </row>
    <row r="128" spans="1:7" ht="37.5" x14ac:dyDescent="0.2">
      <c r="A128" s="14" t="s">
        <v>339</v>
      </c>
      <c r="B128" s="10" t="s">
        <v>49</v>
      </c>
      <c r="C128" s="40" t="s">
        <v>139</v>
      </c>
      <c r="D128" s="39">
        <v>23.4</v>
      </c>
      <c r="E128" s="39">
        <f>[7]Лист2!E84</f>
        <v>0</v>
      </c>
      <c r="F128" s="22">
        <f t="shared" si="13"/>
        <v>0</v>
      </c>
      <c r="G128" s="10"/>
    </row>
    <row r="129" spans="1:9" ht="56.25" x14ac:dyDescent="0.2">
      <c r="A129" s="14" t="s">
        <v>340</v>
      </c>
      <c r="B129" s="10" t="s">
        <v>50</v>
      </c>
      <c r="C129" s="40" t="s">
        <v>140</v>
      </c>
      <c r="D129" s="39">
        <v>0</v>
      </c>
      <c r="E129" s="39">
        <f>[2]Лист2!E129</f>
        <v>0</v>
      </c>
      <c r="F129" s="22" t="s">
        <v>117</v>
      </c>
      <c r="G129" s="10"/>
    </row>
    <row r="130" spans="1:9" ht="37.5" x14ac:dyDescent="0.2">
      <c r="A130" s="14" t="s">
        <v>341</v>
      </c>
      <c r="B130" s="7" t="s">
        <v>98</v>
      </c>
      <c r="C130" s="40" t="s">
        <v>141</v>
      </c>
      <c r="D130" s="39">
        <v>2.5</v>
      </c>
      <c r="E130" s="39">
        <v>2.1</v>
      </c>
      <c r="F130" s="22">
        <f t="shared" ref="F130:F136" si="14">E130/D130</f>
        <v>0.84000000000000008</v>
      </c>
      <c r="G130" s="10"/>
    </row>
    <row r="131" spans="1:9" x14ac:dyDescent="0.2">
      <c r="A131" s="14" t="s">
        <v>342</v>
      </c>
      <c r="B131" s="10" t="s">
        <v>49</v>
      </c>
      <c r="C131" s="40" t="s">
        <v>142</v>
      </c>
      <c r="D131" s="39">
        <f>SUM(D132:D134)</f>
        <v>699.8</v>
      </c>
      <c r="E131" s="39">
        <f>SUM(E132:E134)</f>
        <v>607.72269999999992</v>
      </c>
      <c r="F131" s="22">
        <f t="shared" si="14"/>
        <v>0.86842340668762497</v>
      </c>
      <c r="G131" s="10"/>
    </row>
    <row r="132" spans="1:9" ht="37.5" x14ac:dyDescent="0.2">
      <c r="A132" s="14" t="s">
        <v>343</v>
      </c>
      <c r="B132" s="10" t="s">
        <v>49</v>
      </c>
      <c r="C132" s="40" t="s">
        <v>143</v>
      </c>
      <c r="D132" s="39">
        <v>503.9</v>
      </c>
      <c r="E132" s="39">
        <f>[7]Лист2!E88</f>
        <v>412.22269999999997</v>
      </c>
      <c r="F132" s="22">
        <f t="shared" si="14"/>
        <v>0.81806449692399286</v>
      </c>
      <c r="G132" s="10"/>
    </row>
    <row r="133" spans="1:9" ht="37.5" x14ac:dyDescent="0.2">
      <c r="A133" s="14" t="s">
        <v>344</v>
      </c>
      <c r="B133" s="10" t="s">
        <v>50</v>
      </c>
      <c r="C133" s="40" t="s">
        <v>144</v>
      </c>
      <c r="D133" s="39">
        <v>158.1</v>
      </c>
      <c r="E133" s="39">
        <f>[2]Лист2!E133</f>
        <v>160.6</v>
      </c>
      <c r="F133" s="22">
        <f t="shared" si="14"/>
        <v>1.0158127767235927</v>
      </c>
      <c r="G133" s="10"/>
    </row>
    <row r="134" spans="1:9" ht="37.5" x14ac:dyDescent="0.2">
      <c r="A134" s="14" t="s">
        <v>345</v>
      </c>
      <c r="B134" s="7" t="s">
        <v>98</v>
      </c>
      <c r="C134" s="40" t="s">
        <v>145</v>
      </c>
      <c r="D134" s="39">
        <v>37.799999999999997</v>
      </c>
      <c r="E134" s="39">
        <v>34.9</v>
      </c>
      <c r="F134" s="22">
        <f t="shared" si="14"/>
        <v>0.92328042328042326</v>
      </c>
      <c r="G134" s="10"/>
    </row>
    <row r="135" spans="1:9" ht="37.5" x14ac:dyDescent="0.2">
      <c r="A135" s="14" t="s">
        <v>346</v>
      </c>
      <c r="B135" s="10" t="s">
        <v>49</v>
      </c>
      <c r="C135" s="40" t="s">
        <v>146</v>
      </c>
      <c r="D135" s="39">
        <f>SUM(D136:D138)</f>
        <v>23.599999999999998</v>
      </c>
      <c r="E135" s="39">
        <f>SUM(E136:E138)</f>
        <v>22.3</v>
      </c>
      <c r="F135" s="22">
        <f t="shared" si="14"/>
        <v>0.94491525423728828</v>
      </c>
      <c r="G135" s="10"/>
    </row>
    <row r="136" spans="1:9" ht="37.5" x14ac:dyDescent="0.2">
      <c r="A136" s="14" t="s">
        <v>347</v>
      </c>
      <c r="B136" s="10" t="s">
        <v>49</v>
      </c>
      <c r="C136" s="40" t="s">
        <v>147</v>
      </c>
      <c r="D136" s="39">
        <v>2.4</v>
      </c>
      <c r="E136" s="39">
        <f>[7]Лист2!E92</f>
        <v>0</v>
      </c>
      <c r="F136" s="22">
        <f t="shared" si="14"/>
        <v>0</v>
      </c>
      <c r="G136" s="10"/>
    </row>
    <row r="137" spans="1:9" ht="56.25" x14ac:dyDescent="0.2">
      <c r="A137" s="14" t="s">
        <v>348</v>
      </c>
      <c r="B137" s="10" t="s">
        <v>50</v>
      </c>
      <c r="C137" s="40" t="s">
        <v>148</v>
      </c>
      <c r="D137" s="39">
        <v>0</v>
      </c>
      <c r="E137" s="39">
        <f>[2]Лист2!E137</f>
        <v>0</v>
      </c>
      <c r="F137" s="22" t="str">
        <f t="shared" ref="F137" si="15">IF(D137=0,"-",E137/D137)</f>
        <v>-</v>
      </c>
      <c r="G137" s="10"/>
    </row>
    <row r="138" spans="1:9" ht="37.5" x14ac:dyDescent="0.2">
      <c r="A138" s="14" t="s">
        <v>349</v>
      </c>
      <c r="B138" s="7" t="s">
        <v>98</v>
      </c>
      <c r="C138" s="40" t="s">
        <v>149</v>
      </c>
      <c r="D138" s="39">
        <v>21.2</v>
      </c>
      <c r="E138" s="39">
        <v>22.3</v>
      </c>
      <c r="F138" s="22">
        <f>E138/D138</f>
        <v>1.0518867924528303</v>
      </c>
      <c r="G138" s="10"/>
    </row>
    <row r="139" spans="1:9" ht="37.5" x14ac:dyDescent="0.2">
      <c r="A139" s="10" t="s">
        <v>150</v>
      </c>
      <c r="B139" s="10" t="s">
        <v>49</v>
      </c>
      <c r="C139" s="12" t="s">
        <v>151</v>
      </c>
      <c r="D139" s="16"/>
      <c r="E139" s="16"/>
      <c r="F139" s="24"/>
      <c r="G139" s="10"/>
    </row>
    <row r="140" spans="1:9" x14ac:dyDescent="0.2">
      <c r="A140" s="10" t="s">
        <v>350</v>
      </c>
      <c r="B140" s="10" t="s">
        <v>49</v>
      </c>
      <c r="C140" s="11" t="s">
        <v>157</v>
      </c>
      <c r="D140" s="16"/>
      <c r="E140" s="21">
        <f>[8]План!D160/1000000</f>
        <v>478.5763</v>
      </c>
      <c r="F140" s="24"/>
      <c r="G140" s="10"/>
    </row>
    <row r="141" spans="1:9" x14ac:dyDescent="0.2">
      <c r="A141" s="10" t="s">
        <v>351</v>
      </c>
      <c r="B141" s="10" t="s">
        <v>49</v>
      </c>
      <c r="C141" s="40" t="s">
        <v>152</v>
      </c>
      <c r="D141" s="16">
        <f>[9]Лист2!E141</f>
        <v>1029.7334480700001</v>
      </c>
      <c r="E141" s="39">
        <f>[8]План!D17/1000000</f>
        <v>1136.820397</v>
      </c>
      <c r="F141" s="22">
        <f t="shared" ref="F141:F160" si="16">E141/D141</f>
        <v>1.1039948242243756</v>
      </c>
      <c r="G141" s="10"/>
      <c r="I141" s="15"/>
    </row>
    <row r="142" spans="1:9" ht="56.25" x14ac:dyDescent="0.2">
      <c r="A142" s="10" t="s">
        <v>352</v>
      </c>
      <c r="B142" s="10" t="s">
        <v>49</v>
      </c>
      <c r="C142" s="40" t="s">
        <v>158</v>
      </c>
      <c r="D142" s="16">
        <f>[9]Лист2!E142</f>
        <v>566.40856407000001</v>
      </c>
      <c r="E142" s="39">
        <f>E141-E140</f>
        <v>658.24409700000001</v>
      </c>
      <c r="F142" s="22">
        <f t="shared" si="16"/>
        <v>1.1621365543453372</v>
      </c>
      <c r="G142" s="10"/>
    </row>
    <row r="143" spans="1:9" x14ac:dyDescent="0.2">
      <c r="A143" s="10" t="s">
        <v>353</v>
      </c>
      <c r="B143" s="10" t="s">
        <v>49</v>
      </c>
      <c r="C143" s="11" t="s">
        <v>159</v>
      </c>
      <c r="D143" s="16"/>
      <c r="E143" s="16"/>
      <c r="F143" s="24"/>
      <c r="G143" s="10"/>
    </row>
    <row r="144" spans="1:9" x14ac:dyDescent="0.2">
      <c r="A144" s="10" t="s">
        <v>354</v>
      </c>
      <c r="B144" s="10" t="s">
        <v>49</v>
      </c>
      <c r="C144" s="40" t="s">
        <v>160</v>
      </c>
      <c r="D144" s="16">
        <f>[9]Лист2!E144</f>
        <v>181.03516825</v>
      </c>
      <c r="E144" s="39">
        <f>[10]План!$D$18/1000000</f>
        <v>172.81091046</v>
      </c>
      <c r="F144" s="22">
        <f t="shared" si="16"/>
        <v>0.95457093851155628</v>
      </c>
      <c r="G144" s="10"/>
    </row>
    <row r="145" spans="1:7" x14ac:dyDescent="0.2">
      <c r="A145" s="10" t="s">
        <v>355</v>
      </c>
      <c r="B145" s="10" t="s">
        <v>49</v>
      </c>
      <c r="C145" s="11" t="s">
        <v>161</v>
      </c>
      <c r="D145" s="16"/>
      <c r="E145" s="21">
        <f>[10]Факт!D161/1000000</f>
        <v>478.17847098999999</v>
      </c>
      <c r="F145" s="24"/>
      <c r="G145" s="10"/>
    </row>
    <row r="146" spans="1:7" x14ac:dyDescent="0.2">
      <c r="A146" s="10" t="s">
        <v>356</v>
      </c>
      <c r="B146" s="10" t="s">
        <v>49</v>
      </c>
      <c r="C146" s="40" t="s">
        <v>152</v>
      </c>
      <c r="D146" s="16">
        <f>[9]Лист2!E146</f>
        <v>1006.1885419700001</v>
      </c>
      <c r="E146" s="39">
        <f>[10]Факт!D18/1000000</f>
        <v>1123.72371727</v>
      </c>
      <c r="F146" s="22">
        <f t="shared" si="16"/>
        <v>1.1168122776173537</v>
      </c>
      <c r="G146" s="10"/>
    </row>
    <row r="147" spans="1:7" ht="56.25" x14ac:dyDescent="0.2">
      <c r="A147" s="10" t="s">
        <v>357</v>
      </c>
      <c r="B147" s="10" t="s">
        <v>49</v>
      </c>
      <c r="C147" s="40" t="s">
        <v>158</v>
      </c>
      <c r="D147" s="16">
        <f>[9]Лист2!E147</f>
        <v>546.41099852999992</v>
      </c>
      <c r="E147" s="39">
        <f>E146-E145</f>
        <v>645.5452462799999</v>
      </c>
      <c r="F147" s="22">
        <f t="shared" si="16"/>
        <v>1.1814279873880635</v>
      </c>
      <c r="G147" s="10"/>
    </row>
    <row r="148" spans="1:7" x14ac:dyDescent="0.2">
      <c r="A148" s="10" t="s">
        <v>358</v>
      </c>
      <c r="B148" s="10" t="s">
        <v>49</v>
      </c>
      <c r="C148" s="11" t="s">
        <v>159</v>
      </c>
      <c r="D148" s="16"/>
      <c r="E148" s="16"/>
      <c r="F148" s="24"/>
      <c r="G148" s="10"/>
    </row>
    <row r="149" spans="1:7" x14ac:dyDescent="0.2">
      <c r="A149" s="10" t="s">
        <v>359</v>
      </c>
      <c r="B149" s="10" t="s">
        <v>49</v>
      </c>
      <c r="C149" s="40" t="s">
        <v>160</v>
      </c>
      <c r="D149" s="16">
        <f>[9]Лист2!E149</f>
        <v>177.65385656999999</v>
      </c>
      <c r="E149" s="39">
        <f>[10]Факт!D19/1000000</f>
        <v>176.58939516000001</v>
      </c>
      <c r="F149" s="22">
        <f t="shared" si="16"/>
        <v>0.99400822796334531</v>
      </c>
      <c r="G149" s="10"/>
    </row>
    <row r="150" spans="1:7" x14ac:dyDescent="0.2">
      <c r="A150" s="10" t="s">
        <v>360</v>
      </c>
      <c r="B150" s="10" t="s">
        <v>49</v>
      </c>
      <c r="C150" s="11" t="s">
        <v>157</v>
      </c>
      <c r="D150" s="16"/>
      <c r="E150" s="16"/>
      <c r="F150" s="24"/>
      <c r="G150" s="10"/>
    </row>
    <row r="151" spans="1:7" x14ac:dyDescent="0.2">
      <c r="A151" s="10" t="s">
        <v>361</v>
      </c>
      <c r="B151" s="10" t="s">
        <v>49</v>
      </c>
      <c r="C151" s="40" t="s">
        <v>162</v>
      </c>
      <c r="D151" s="16">
        <f>[9]Лист2!E151</f>
        <v>1055.7832153500001</v>
      </c>
      <c r="E151" s="39">
        <f>[11]План!$D$7/1000000</f>
        <v>1164.3889941300001</v>
      </c>
      <c r="F151" s="22">
        <f t="shared" si="16"/>
        <v>1.1028674989344252</v>
      </c>
      <c r="G151" s="10"/>
    </row>
    <row r="152" spans="1:7" x14ac:dyDescent="0.2">
      <c r="A152" s="10" t="s">
        <v>362</v>
      </c>
      <c r="B152" s="10" t="s">
        <v>49</v>
      </c>
      <c r="C152" s="11" t="s">
        <v>161</v>
      </c>
      <c r="D152" s="16"/>
      <c r="E152" s="16"/>
      <c r="F152" s="24"/>
      <c r="G152" s="10"/>
    </row>
    <row r="153" spans="1:7" ht="37.5" x14ac:dyDescent="0.2">
      <c r="A153" s="10" t="s">
        <v>363</v>
      </c>
      <c r="B153" s="10" t="s">
        <v>49</v>
      </c>
      <c r="C153" s="40" t="s">
        <v>163</v>
      </c>
      <c r="D153" s="16">
        <f>[9]Лист2!E153</f>
        <v>1006.89876075</v>
      </c>
      <c r="E153" s="39">
        <f>[11]Факт!D7/1000000</f>
        <v>1094.4520277399999</v>
      </c>
      <c r="F153" s="22">
        <f t="shared" si="16"/>
        <v>1.0869533963124405</v>
      </c>
      <c r="G153" s="10"/>
    </row>
    <row r="154" spans="1:7" x14ac:dyDescent="0.2">
      <c r="A154" s="10" t="s">
        <v>364</v>
      </c>
      <c r="B154" s="10" t="s">
        <v>49</v>
      </c>
      <c r="C154" s="40" t="s">
        <v>164</v>
      </c>
      <c r="D154" s="16">
        <f>[9]Лист2!E154</f>
        <v>95.12962318000001</v>
      </c>
      <c r="E154" s="39">
        <f>[11]Факт!D301/1000000</f>
        <v>131.32377283</v>
      </c>
      <c r="F154" s="22">
        <f t="shared" si="16"/>
        <v>1.3804719123244611</v>
      </c>
      <c r="G154" s="10"/>
    </row>
    <row r="155" spans="1:7" x14ac:dyDescent="0.2">
      <c r="A155" s="10" t="s">
        <v>365</v>
      </c>
      <c r="B155" s="10" t="s">
        <v>49</v>
      </c>
      <c r="C155" s="40" t="s">
        <v>165</v>
      </c>
      <c r="D155" s="16">
        <f>[9]Лист2!E155</f>
        <v>524.43927306</v>
      </c>
      <c r="E155" s="39">
        <f>[11]Факт!D349/1000000</f>
        <v>557.20964672000002</v>
      </c>
      <c r="F155" s="22">
        <f t="shared" si="16"/>
        <v>1.0624864981388433</v>
      </c>
      <c r="G155" s="10"/>
    </row>
    <row r="156" spans="1:7" x14ac:dyDescent="0.2">
      <c r="A156" s="10" t="s">
        <v>366</v>
      </c>
      <c r="B156" s="10" t="s">
        <v>49</v>
      </c>
      <c r="C156" s="40" t="s">
        <v>166</v>
      </c>
      <c r="D156" s="16">
        <f>[9]Лист2!E156</f>
        <v>91.780410140000001</v>
      </c>
      <c r="E156" s="39">
        <f>[11]Факт!D441/1000000</f>
        <v>101.27556083</v>
      </c>
      <c r="F156" s="22">
        <f t="shared" si="16"/>
        <v>1.103455091075713</v>
      </c>
      <c r="G156" s="10"/>
    </row>
    <row r="157" spans="1:7" x14ac:dyDescent="0.2">
      <c r="A157" s="10" t="s">
        <v>367</v>
      </c>
      <c r="B157" s="10" t="s">
        <v>49</v>
      </c>
      <c r="C157" s="40" t="s">
        <v>167</v>
      </c>
      <c r="D157" s="16">
        <f>[9]Лист2!E157</f>
        <v>110.31152637000001</v>
      </c>
      <c r="E157" s="39">
        <f>[11]Факт!D55/1000000</f>
        <v>106.83669531</v>
      </c>
      <c r="F157" s="22">
        <f t="shared" si="16"/>
        <v>0.96849983701299758</v>
      </c>
      <c r="G157" s="10"/>
    </row>
    <row r="158" spans="1:7" ht="56.25" x14ac:dyDescent="0.2">
      <c r="A158" s="10" t="s">
        <v>368</v>
      </c>
      <c r="B158" s="10" t="s">
        <v>49</v>
      </c>
      <c r="C158" s="40" t="s">
        <v>153</v>
      </c>
      <c r="D158" s="16">
        <f>[9]Лист2!E158</f>
        <v>31134.961226908439</v>
      </c>
      <c r="E158" s="39">
        <f>E141*1000000/$E$4</f>
        <v>35287.447138068041</v>
      </c>
      <c r="F158" s="22">
        <f t="shared" si="16"/>
        <v>1.1333705181418632</v>
      </c>
      <c r="G158" s="10"/>
    </row>
    <row r="159" spans="1:7" ht="37.5" x14ac:dyDescent="0.2">
      <c r="A159" s="10" t="s">
        <v>369</v>
      </c>
      <c r="B159" s="10" t="s">
        <v>49</v>
      </c>
      <c r="C159" s="40" t="s">
        <v>168</v>
      </c>
      <c r="D159" s="16">
        <f>[9]Лист2!E159</f>
        <v>5497.2261215459348</v>
      </c>
      <c r="E159" s="39">
        <f>E144*1000000/$E$4</f>
        <v>5364.1330537621061</v>
      </c>
      <c r="F159" s="22">
        <f t="shared" si="16"/>
        <v>0.97578904981510928</v>
      </c>
      <c r="G159" s="10"/>
    </row>
    <row r="160" spans="1:7" ht="37.5" x14ac:dyDescent="0.2">
      <c r="A160" s="10" t="s">
        <v>370</v>
      </c>
      <c r="B160" s="10" t="s">
        <v>49</v>
      </c>
      <c r="C160" s="40" t="s">
        <v>169</v>
      </c>
      <c r="D160" s="16">
        <f>[9]Лист2!E160</f>
        <v>7634.5228899999993</v>
      </c>
      <c r="E160" s="39">
        <f>[10]Факт!$D$62/1000</f>
        <v>7877.9800800000003</v>
      </c>
      <c r="F160" s="22">
        <f t="shared" si="16"/>
        <v>1.0318889855342357</v>
      </c>
      <c r="G160" s="10"/>
    </row>
    <row r="161" spans="1:7" x14ac:dyDescent="0.2">
      <c r="A161" s="7" t="s">
        <v>46</v>
      </c>
      <c r="B161" s="7" t="s">
        <v>49</v>
      </c>
      <c r="C161" s="36" t="s">
        <v>11</v>
      </c>
      <c r="D161" s="27"/>
      <c r="E161" s="27"/>
      <c r="F161" s="5"/>
      <c r="G161" s="10"/>
    </row>
    <row r="162" spans="1:7" x14ac:dyDescent="0.2">
      <c r="A162" s="7" t="s">
        <v>213</v>
      </c>
      <c r="B162" s="7" t="s">
        <v>98</v>
      </c>
      <c r="C162" s="40" t="s">
        <v>12</v>
      </c>
      <c r="D162" s="16">
        <f>[9]Лист2!E162</f>
        <v>741405.6</v>
      </c>
      <c r="E162" s="39">
        <v>734600</v>
      </c>
      <c r="F162" s="22">
        <f>E162/D162</f>
        <v>0.9908206789913645</v>
      </c>
      <c r="G162" s="10"/>
    </row>
    <row r="163" spans="1:7" x14ac:dyDescent="0.2">
      <c r="A163" s="7" t="s">
        <v>214</v>
      </c>
      <c r="B163" s="7" t="s">
        <v>98</v>
      </c>
      <c r="C163" s="40" t="s">
        <v>203</v>
      </c>
      <c r="D163" s="16">
        <f>[9]Лист2!E163</f>
        <v>13039</v>
      </c>
      <c r="E163" s="39">
        <f>D163</f>
        <v>13039</v>
      </c>
      <c r="F163" s="22">
        <f t="shared" ref="F163:F173" si="17">E163/D163</f>
        <v>1</v>
      </c>
      <c r="G163" s="10"/>
    </row>
    <row r="164" spans="1:7" ht="75" x14ac:dyDescent="0.2">
      <c r="A164" s="7" t="s">
        <v>215</v>
      </c>
      <c r="B164" s="10" t="s">
        <v>49</v>
      </c>
      <c r="C164" s="40" t="s">
        <v>13</v>
      </c>
      <c r="D164" s="16">
        <f>[9]Лист2!E164</f>
        <v>22.941659188662314</v>
      </c>
      <c r="E164" s="39">
        <f>E162/E4</f>
        <v>22.802334243853984</v>
      </c>
      <c r="F164" s="22">
        <f t="shared" si="17"/>
        <v>0.99392698916575384</v>
      </c>
      <c r="G164" s="10"/>
    </row>
    <row r="165" spans="1:7" ht="37.5" x14ac:dyDescent="0.2">
      <c r="A165" s="7" t="s">
        <v>216</v>
      </c>
      <c r="B165" s="7" t="s">
        <v>98</v>
      </c>
      <c r="C165" s="40" t="s">
        <v>170</v>
      </c>
      <c r="D165" s="16">
        <f>[9]Лист2!E165</f>
        <v>523</v>
      </c>
      <c r="E165" s="39">
        <v>453</v>
      </c>
      <c r="F165" s="22">
        <f t="shared" si="17"/>
        <v>0.86615678776290628</v>
      </c>
      <c r="G165" s="10"/>
    </row>
    <row r="166" spans="1:7" ht="37.5" x14ac:dyDescent="0.2">
      <c r="A166" s="7" t="s">
        <v>217</v>
      </c>
      <c r="B166" s="7" t="s">
        <v>98</v>
      </c>
      <c r="C166" s="40" t="s">
        <v>171</v>
      </c>
      <c r="D166" s="39">
        <f>[9]Лист2!E166</f>
        <v>3736.6</v>
      </c>
      <c r="E166" s="39">
        <v>8228</v>
      </c>
      <c r="F166" s="22">
        <f t="shared" si="17"/>
        <v>2.202001819836215</v>
      </c>
      <c r="G166" s="10"/>
    </row>
    <row r="167" spans="1:7" ht="56.25" x14ac:dyDescent="0.2">
      <c r="A167" s="7" t="s">
        <v>218</v>
      </c>
      <c r="B167" s="7" t="s">
        <v>98</v>
      </c>
      <c r="C167" s="40" t="s">
        <v>204</v>
      </c>
      <c r="D167" s="16">
        <f>[9]Лист2!E167</f>
        <v>2058.1999999999998</v>
      </c>
      <c r="E167" s="39">
        <v>5780.7</v>
      </c>
      <c r="F167" s="22">
        <f t="shared" si="17"/>
        <v>2.8086191818093482</v>
      </c>
      <c r="G167" s="10"/>
    </row>
    <row r="168" spans="1:7" ht="56.25" x14ac:dyDescent="0.2">
      <c r="A168" s="7" t="s">
        <v>219</v>
      </c>
      <c r="B168" s="7" t="s">
        <v>98</v>
      </c>
      <c r="C168" s="40" t="s">
        <v>172</v>
      </c>
      <c r="D168" s="16">
        <f>[9]Лист2!E168</f>
        <v>110</v>
      </c>
      <c r="E168" s="39">
        <v>85</v>
      </c>
      <c r="F168" s="22">
        <f t="shared" si="17"/>
        <v>0.77272727272727271</v>
      </c>
      <c r="G168" s="10"/>
    </row>
    <row r="169" spans="1:7" x14ac:dyDescent="0.2">
      <c r="A169" s="7"/>
      <c r="B169" s="7"/>
      <c r="C169" s="36" t="s">
        <v>205</v>
      </c>
      <c r="D169" s="30"/>
      <c r="E169" s="30"/>
      <c r="F169" s="20"/>
      <c r="G169" s="20"/>
    </row>
    <row r="170" spans="1:7" ht="61.5" customHeight="1" x14ac:dyDescent="0.2">
      <c r="A170" s="7" t="s">
        <v>173</v>
      </c>
      <c r="B170" s="7" t="s">
        <v>98</v>
      </c>
      <c r="C170" s="40" t="s">
        <v>206</v>
      </c>
      <c r="D170" s="16">
        <f>[9]Лист2!E170</f>
        <v>177.4</v>
      </c>
      <c r="E170" s="39">
        <v>174.5</v>
      </c>
      <c r="F170" s="22">
        <f t="shared" si="17"/>
        <v>0.98365276211950392</v>
      </c>
      <c r="G170" s="10"/>
    </row>
    <row r="171" spans="1:7" ht="56.25" x14ac:dyDescent="0.2">
      <c r="A171" s="7" t="s">
        <v>220</v>
      </c>
      <c r="B171" s="7" t="s">
        <v>98</v>
      </c>
      <c r="C171" s="40" t="s">
        <v>207</v>
      </c>
      <c r="D171" s="16">
        <f>[9]Лист2!E171</f>
        <v>276</v>
      </c>
      <c r="E171" s="39">
        <v>280</v>
      </c>
      <c r="F171" s="22">
        <f t="shared" si="17"/>
        <v>1.0144927536231885</v>
      </c>
      <c r="G171" s="10"/>
    </row>
    <row r="172" spans="1:7" ht="37.5" x14ac:dyDescent="0.2">
      <c r="A172" s="7" t="s">
        <v>221</v>
      </c>
      <c r="B172" s="7" t="s">
        <v>98</v>
      </c>
      <c r="C172" s="40" t="s">
        <v>208</v>
      </c>
      <c r="D172" s="16">
        <f>[9]Лист2!E172</f>
        <v>5.5</v>
      </c>
      <c r="E172" s="39">
        <v>6.1</v>
      </c>
      <c r="F172" s="22">
        <f t="shared" si="17"/>
        <v>1.1090909090909091</v>
      </c>
      <c r="G172" s="10"/>
    </row>
    <row r="173" spans="1:7" ht="37.5" x14ac:dyDescent="0.2">
      <c r="A173" s="7" t="s">
        <v>222</v>
      </c>
      <c r="B173" s="7" t="s">
        <v>98</v>
      </c>
      <c r="C173" s="40" t="s">
        <v>209</v>
      </c>
      <c r="D173" s="16">
        <f>[9]Лист2!E173</f>
        <v>76.42</v>
      </c>
      <c r="E173" s="39">
        <v>89.47</v>
      </c>
      <c r="F173" s="22">
        <f t="shared" si="17"/>
        <v>1.1707668149699031</v>
      </c>
      <c r="G173" s="10"/>
    </row>
    <row r="174" spans="1:7" x14ac:dyDescent="0.2">
      <c r="A174" s="7" t="s">
        <v>223</v>
      </c>
      <c r="B174" s="7" t="s">
        <v>98</v>
      </c>
      <c r="C174" s="11" t="s">
        <v>210</v>
      </c>
      <c r="D174" s="16"/>
      <c r="E174" s="16"/>
      <c r="F174" s="24"/>
      <c r="G174" s="10"/>
    </row>
    <row r="175" spans="1:7" x14ac:dyDescent="0.2">
      <c r="A175" s="7" t="s">
        <v>224</v>
      </c>
      <c r="B175" s="7" t="s">
        <v>98</v>
      </c>
      <c r="C175" s="40" t="s">
        <v>211</v>
      </c>
      <c r="D175" s="16">
        <f>[9]Лист2!E175</f>
        <v>82</v>
      </c>
      <c r="E175" s="39">
        <v>82</v>
      </c>
      <c r="F175" s="23">
        <f>E175-D175</f>
        <v>0</v>
      </c>
      <c r="G175" s="10"/>
    </row>
    <row r="176" spans="1:7" x14ac:dyDescent="0.2">
      <c r="A176" s="7" t="s">
        <v>225</v>
      </c>
      <c r="B176" s="7" t="s">
        <v>98</v>
      </c>
      <c r="C176" s="40" t="s">
        <v>212</v>
      </c>
      <c r="D176" s="16">
        <f>[9]Лист2!E176</f>
        <v>73</v>
      </c>
      <c r="E176" s="39">
        <v>73</v>
      </c>
      <c r="F176" s="23">
        <f>E176-D176</f>
        <v>0</v>
      </c>
      <c r="G176" s="10"/>
    </row>
    <row r="177" spans="1:7" x14ac:dyDescent="0.2">
      <c r="A177" s="7" t="s">
        <v>179</v>
      </c>
      <c r="B177" s="7" t="s">
        <v>174</v>
      </c>
      <c r="C177" s="36" t="s">
        <v>175</v>
      </c>
      <c r="D177" s="27"/>
      <c r="E177" s="27"/>
      <c r="F177" s="5"/>
      <c r="G177" s="10"/>
    </row>
    <row r="178" spans="1:7" ht="56.25" x14ac:dyDescent="0.2">
      <c r="A178" s="7" t="s">
        <v>181</v>
      </c>
      <c r="B178" s="7" t="s">
        <v>174</v>
      </c>
      <c r="C178" s="40" t="s">
        <v>176</v>
      </c>
      <c r="D178" s="16">
        <v>17.399999999999999</v>
      </c>
      <c r="E178" s="39">
        <v>12.1</v>
      </c>
      <c r="F178" s="22">
        <f>E178/D178</f>
        <v>0.6954022988505747</v>
      </c>
      <c r="G178" s="10"/>
    </row>
    <row r="179" spans="1:7" ht="37.5" x14ac:dyDescent="0.2">
      <c r="A179" s="7" t="s">
        <v>183</v>
      </c>
      <c r="B179" s="7" t="s">
        <v>174</v>
      </c>
      <c r="C179" s="40" t="s">
        <v>177</v>
      </c>
      <c r="D179" s="16">
        <v>82.3</v>
      </c>
      <c r="E179" s="39">
        <v>86.3</v>
      </c>
      <c r="F179" s="23">
        <f>E179-D179</f>
        <v>4</v>
      </c>
      <c r="G179" s="10"/>
    </row>
    <row r="180" spans="1:7" x14ac:dyDescent="0.2">
      <c r="A180" s="7" t="s">
        <v>184</v>
      </c>
      <c r="B180" s="7" t="s">
        <v>174</v>
      </c>
      <c r="C180" s="40" t="s">
        <v>178</v>
      </c>
      <c r="D180" s="16">
        <v>24.7</v>
      </c>
      <c r="E180" s="39">
        <v>24.8</v>
      </c>
      <c r="F180" s="23">
        <f>E180-D180</f>
        <v>0.10000000000000142</v>
      </c>
      <c r="G180" s="10"/>
    </row>
    <row r="181" spans="1:7" x14ac:dyDescent="0.2">
      <c r="A181" s="7" t="s">
        <v>185</v>
      </c>
      <c r="B181" s="7" t="s">
        <v>180</v>
      </c>
      <c r="C181" s="36" t="s">
        <v>180</v>
      </c>
      <c r="D181" s="27"/>
      <c r="E181" s="27"/>
      <c r="F181" s="5"/>
      <c r="G181" s="10"/>
    </row>
    <row r="182" spans="1:7" ht="75" x14ac:dyDescent="0.2">
      <c r="A182" s="7" t="s">
        <v>187</v>
      </c>
      <c r="B182" s="7" t="s">
        <v>180</v>
      </c>
      <c r="C182" s="41" t="s">
        <v>377</v>
      </c>
      <c r="D182" s="16">
        <f>[9]Лист2!E182</f>
        <v>75.030303030303031</v>
      </c>
      <c r="E182" s="39">
        <v>66.650000000000006</v>
      </c>
      <c r="F182" s="23">
        <f>E182-D182</f>
        <v>-8.3803030303030255</v>
      </c>
      <c r="G182" s="10"/>
    </row>
    <row r="183" spans="1:7" ht="37.5" customHeight="1" x14ac:dyDescent="0.2">
      <c r="A183" s="7" t="s">
        <v>189</v>
      </c>
      <c r="B183" s="7" t="s">
        <v>180</v>
      </c>
      <c r="C183" s="41" t="s">
        <v>378</v>
      </c>
      <c r="D183" s="16">
        <f>[9]Лист2!E183</f>
        <v>90</v>
      </c>
      <c r="E183" s="39">
        <v>89.5</v>
      </c>
      <c r="F183" s="23">
        <f>E183-D183</f>
        <v>-0.5</v>
      </c>
      <c r="G183" s="10"/>
    </row>
    <row r="184" spans="1:7" x14ac:dyDescent="0.2">
      <c r="A184" s="7" t="s">
        <v>191</v>
      </c>
      <c r="B184" s="7" t="s">
        <v>180</v>
      </c>
      <c r="C184" s="41" t="s">
        <v>182</v>
      </c>
      <c r="D184" s="16">
        <f>[9]Лист2!E184</f>
        <v>100</v>
      </c>
      <c r="E184" s="39">
        <v>100</v>
      </c>
      <c r="F184" s="23">
        <f>E184-D184</f>
        <v>0</v>
      </c>
      <c r="G184" s="10"/>
    </row>
    <row r="185" spans="1:7" ht="37.5" x14ac:dyDescent="0.2">
      <c r="A185" s="7" t="s">
        <v>373</v>
      </c>
      <c r="B185" s="7" t="s">
        <v>180</v>
      </c>
      <c r="C185" s="41" t="s">
        <v>379</v>
      </c>
      <c r="D185" s="16">
        <f>[9]Лист2!E185</f>
        <v>1238</v>
      </c>
      <c r="E185" s="39">
        <v>1298</v>
      </c>
      <c r="F185" s="22">
        <f t="shared" ref="F185:F187" si="18">IF(D185=0,"-",E185/D185)</f>
        <v>1.048465266558966</v>
      </c>
      <c r="G185" s="10"/>
    </row>
    <row r="186" spans="1:7" ht="37.5" x14ac:dyDescent="0.2">
      <c r="A186" s="7" t="s">
        <v>374</v>
      </c>
      <c r="B186" s="7" t="s">
        <v>180</v>
      </c>
      <c r="C186" s="41" t="s">
        <v>380</v>
      </c>
      <c r="D186" s="16">
        <f>[9]Лист2!E186</f>
        <v>1650</v>
      </c>
      <c r="E186" s="39">
        <v>1946</v>
      </c>
      <c r="F186" s="22">
        <f t="shared" si="18"/>
        <v>1.1793939393939394</v>
      </c>
      <c r="G186" s="10"/>
    </row>
    <row r="187" spans="1:7" ht="56.25" x14ac:dyDescent="0.2">
      <c r="A187" s="7" t="s">
        <v>375</v>
      </c>
      <c r="B187" s="7" t="s">
        <v>180</v>
      </c>
      <c r="C187" s="41" t="s">
        <v>381</v>
      </c>
      <c r="D187" s="16">
        <f>[9]Лист2!E187</f>
        <v>0</v>
      </c>
      <c r="E187" s="39">
        <v>0</v>
      </c>
      <c r="F187" s="22" t="str">
        <f t="shared" si="18"/>
        <v>-</v>
      </c>
      <c r="G187" s="10"/>
    </row>
    <row r="188" spans="1:7" ht="75" x14ac:dyDescent="0.2">
      <c r="A188" s="7" t="s">
        <v>376</v>
      </c>
      <c r="B188" s="7" t="s">
        <v>180</v>
      </c>
      <c r="C188" s="41" t="s">
        <v>382</v>
      </c>
      <c r="D188" s="16">
        <v>80</v>
      </c>
      <c r="E188" s="39">
        <v>74</v>
      </c>
      <c r="F188" s="23">
        <f>E188-D188</f>
        <v>-6</v>
      </c>
      <c r="G188" s="10"/>
    </row>
    <row r="189" spans="1:7" x14ac:dyDescent="0.2">
      <c r="A189" s="7" t="s">
        <v>193</v>
      </c>
      <c r="B189" s="7" t="s">
        <v>186</v>
      </c>
      <c r="C189" s="36" t="s">
        <v>186</v>
      </c>
      <c r="D189" s="27"/>
      <c r="E189" s="27"/>
      <c r="F189" s="5"/>
      <c r="G189" s="10"/>
    </row>
    <row r="190" spans="1:7" ht="59.25" customHeight="1" x14ac:dyDescent="0.2">
      <c r="A190" s="7" t="s">
        <v>196</v>
      </c>
      <c r="B190" s="7" t="s">
        <v>186</v>
      </c>
      <c r="C190" s="40" t="s">
        <v>188</v>
      </c>
      <c r="D190" s="16">
        <f>[9]Лист2!E190</f>
        <v>94.444444444444443</v>
      </c>
      <c r="E190" s="39">
        <f>E192/E191*100</f>
        <v>80</v>
      </c>
      <c r="F190" s="23">
        <f>E190-D190</f>
        <v>-14.444444444444443</v>
      </c>
      <c r="G190" s="10"/>
    </row>
    <row r="191" spans="1:7" ht="43.5" customHeight="1" x14ac:dyDescent="0.2">
      <c r="A191" s="7" t="s">
        <v>198</v>
      </c>
      <c r="B191" s="7" t="s">
        <v>186</v>
      </c>
      <c r="C191" s="40" t="s">
        <v>190</v>
      </c>
      <c r="D191" s="16">
        <f>[9]Лист2!E191</f>
        <v>18</v>
      </c>
      <c r="E191" s="39">
        <v>15</v>
      </c>
      <c r="F191" s="22">
        <f>E191/D191</f>
        <v>0.83333333333333337</v>
      </c>
      <c r="G191" s="10"/>
    </row>
    <row r="192" spans="1:7" ht="41.25" customHeight="1" x14ac:dyDescent="0.2">
      <c r="A192" s="7" t="s">
        <v>200</v>
      </c>
      <c r="B192" s="7" t="s">
        <v>186</v>
      </c>
      <c r="C192" s="40" t="s">
        <v>192</v>
      </c>
      <c r="D192" s="16">
        <f>[9]Лист2!E192</f>
        <v>17</v>
      </c>
      <c r="E192" s="39">
        <v>12</v>
      </c>
      <c r="F192" s="22">
        <f>E192/D192</f>
        <v>0.70588235294117652</v>
      </c>
      <c r="G192" s="10"/>
    </row>
    <row r="193" spans="1:7" x14ac:dyDescent="0.2">
      <c r="A193" s="7" t="s">
        <v>226</v>
      </c>
      <c r="B193" s="7" t="s">
        <v>194</v>
      </c>
      <c r="C193" s="36" t="s">
        <v>195</v>
      </c>
      <c r="D193" s="27"/>
      <c r="E193" s="27"/>
      <c r="F193" s="5"/>
      <c r="G193" s="10"/>
    </row>
    <row r="194" spans="1:7" ht="56.25" x14ac:dyDescent="0.2">
      <c r="A194" s="7" t="s">
        <v>227</v>
      </c>
      <c r="B194" s="7" t="s">
        <v>194</v>
      </c>
      <c r="C194" s="40" t="s">
        <v>197</v>
      </c>
      <c r="D194" s="39">
        <f>[9]Лист2!E194</f>
        <v>17</v>
      </c>
      <c r="E194" s="33">
        <v>13.8</v>
      </c>
      <c r="F194" s="23">
        <f>E194-D194</f>
        <v>-3.1999999999999993</v>
      </c>
      <c r="G194" s="10"/>
    </row>
    <row r="195" spans="1:7" ht="56.25" x14ac:dyDescent="0.2">
      <c r="A195" s="7" t="s">
        <v>228</v>
      </c>
      <c r="B195" s="7" t="s">
        <v>194</v>
      </c>
      <c r="C195" s="40" t="s">
        <v>199</v>
      </c>
      <c r="D195" s="39">
        <f>[9]Лист2!E195</f>
        <v>4</v>
      </c>
      <c r="E195" s="39">
        <v>0</v>
      </c>
      <c r="F195" s="22">
        <f>E195/D195</f>
        <v>0</v>
      </c>
      <c r="G195" s="10"/>
    </row>
    <row r="196" spans="1:7" ht="37.5" x14ac:dyDescent="0.2">
      <c r="A196" s="7" t="s">
        <v>229</v>
      </c>
      <c r="B196" s="7" t="s">
        <v>194</v>
      </c>
      <c r="C196" s="40" t="s">
        <v>201</v>
      </c>
      <c r="D196" s="39">
        <f>[9]Лист2!E196</f>
        <v>300.20999999999998</v>
      </c>
      <c r="E196" s="33">
        <v>303.45999999999998</v>
      </c>
      <c r="F196" s="22">
        <f>E196/D196</f>
        <v>1.01082575530462</v>
      </c>
      <c r="G196" s="10"/>
    </row>
    <row r="197" spans="1:7" ht="18.75" customHeight="1" x14ac:dyDescent="0.2">
      <c r="A197" s="18" t="s">
        <v>202</v>
      </c>
      <c r="B197" s="18"/>
      <c r="C197" s="18"/>
      <c r="D197" s="28"/>
      <c r="E197" s="28"/>
      <c r="F197" s="18"/>
    </row>
    <row r="198" spans="1:7" x14ac:dyDescent="0.2">
      <c r="A198" s="19"/>
      <c r="B198" s="19"/>
      <c r="C198" s="19"/>
      <c r="D198" s="31"/>
      <c r="E198" s="31"/>
      <c r="F198" s="19"/>
    </row>
  </sheetData>
  <autoFilter ref="A2:G198"/>
  <mergeCells count="1">
    <mergeCell ref="A1:G1"/>
  </mergeCells>
  <phoneticPr fontId="2" type="noConversion"/>
  <pageMargins left="0.39370078740157483" right="0.39370078740157483" top="0.39370078740157483" bottom="0.39370078740157483" header="0" footer="0"/>
  <pageSetup paperSize="9" scale="78" fitToHeight="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Лист1</vt:lpstr>
      <vt:lpstr>Лист2!Заголовки_для_печати</vt:lpstr>
      <vt:lpstr>Лист2!Область_печати</vt:lpstr>
    </vt:vector>
  </TitlesOfParts>
  <Company>ЗАО "НИТРО"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Алексеенко Татьяна</cp:lastModifiedBy>
  <cp:lastPrinted>2017-03-03T05:47:23Z</cp:lastPrinted>
  <dcterms:created xsi:type="dcterms:W3CDTF">2006-01-11T04:21:36Z</dcterms:created>
  <dcterms:modified xsi:type="dcterms:W3CDTF">2020-04-21T04:56:39Z</dcterms:modified>
</cp:coreProperties>
</file>