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80" windowWidth="10950" windowHeight="9075"/>
  </bookViews>
  <sheets>
    <sheet name="Лист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Лист2!$A$2:$G$128</definedName>
    <definedName name="_xlnm.Print_Titles" localSheetId="0">Лист2!$1:$2</definedName>
    <definedName name="_xlnm.Print_Area" localSheetId="0">Лист2!$A$1:$G$129</definedName>
  </definedNames>
  <calcPr calcId="145621"/>
  <fileRecoveryPr repairLoad="1"/>
</workbook>
</file>

<file path=xl/calcChain.xml><?xml version="1.0" encoding="utf-8"?>
<calcChain xmlns="http://schemas.openxmlformats.org/spreadsheetml/2006/main">
  <c r="F43" i="1" l="1"/>
  <c r="F41" i="1"/>
  <c r="D31" i="1" l="1"/>
  <c r="D50" i="1"/>
  <c r="F56" i="1" l="1"/>
  <c r="F36" i="1" l="1"/>
  <c r="F37" i="1" s="1"/>
  <c r="F38" i="1"/>
  <c r="F39" i="1" s="1"/>
  <c r="F40" i="1"/>
  <c r="F42" i="1"/>
  <c r="D111" i="1"/>
  <c r="D110" i="1"/>
  <c r="D107" i="1" s="1"/>
  <c r="D109" i="1"/>
  <c r="D94" i="1"/>
  <c r="D90" i="1"/>
  <c r="D86" i="1"/>
  <c r="D82" i="1"/>
  <c r="D78" i="1"/>
  <c r="D77" i="1"/>
  <c r="D73" i="1"/>
  <c r="D72" i="1"/>
  <c r="D68" i="1"/>
  <c r="D67" i="1"/>
  <c r="D62" i="1"/>
  <c r="D61" i="1"/>
  <c r="D34" i="1"/>
  <c r="D103" i="1"/>
  <c r="D102" i="1"/>
  <c r="D101" i="1"/>
  <c r="D100" i="1"/>
  <c r="D99" i="1"/>
  <c r="D97" i="1"/>
  <c r="D98" i="1"/>
  <c r="D96" i="1"/>
  <c r="D88" i="1"/>
  <c r="D80" i="1"/>
  <c r="D75" i="1"/>
  <c r="D59" i="1"/>
  <c r="D13" i="1"/>
  <c r="D21" i="1" l="1"/>
  <c r="D19" i="1"/>
  <c r="F18" i="1"/>
  <c r="D17" i="1"/>
  <c r="D15" i="1"/>
  <c r="D121" i="1" l="1"/>
  <c r="F25" i="1"/>
  <c r="F26" i="1"/>
  <c r="F126" i="1"/>
  <c r="F127" i="1"/>
  <c r="F125" i="1"/>
  <c r="F77" i="1"/>
  <c r="F61" i="1"/>
  <c r="F8" i="1"/>
  <c r="D83" i="1" l="1"/>
  <c r="F78" i="1"/>
  <c r="F73" i="1" l="1"/>
  <c r="F68" i="1"/>
  <c r="D64" i="1"/>
  <c r="D104" i="1" l="1"/>
  <c r="D105" i="1" l="1"/>
  <c r="D108" i="1" l="1"/>
  <c r="D69" i="1"/>
  <c r="D63" i="1" s="1"/>
  <c r="D58" i="1"/>
  <c r="F99" i="1"/>
  <c r="F98" i="1"/>
  <c r="F97" i="1"/>
  <c r="F12" i="1"/>
  <c r="F11" i="1"/>
  <c r="F123" i="1" l="1"/>
  <c r="F122" i="1"/>
  <c r="F121" i="1" l="1"/>
  <c r="F117" i="1"/>
  <c r="F21" i="1"/>
  <c r="F94" i="1" l="1"/>
  <c r="F90" i="1"/>
  <c r="F86" i="1"/>
  <c r="F82" i="1"/>
  <c r="F72" i="1"/>
  <c r="F71" i="1"/>
  <c r="F70" i="1"/>
  <c r="F115" i="1"/>
  <c r="F114" i="1"/>
  <c r="F45" i="1"/>
  <c r="F5" i="1"/>
  <c r="F67" i="1"/>
  <c r="F66" i="1"/>
  <c r="F65" i="1"/>
  <c r="D91" i="1"/>
  <c r="D87" i="1"/>
  <c r="D79" i="1"/>
  <c r="F79" i="1" s="1"/>
  <c r="D74" i="1"/>
  <c r="F63" i="1" l="1"/>
  <c r="F74" i="1"/>
  <c r="F64" i="1"/>
  <c r="F69" i="1"/>
  <c r="F113" i="1" l="1"/>
  <c r="F111" i="1"/>
  <c r="F110" i="1"/>
  <c r="F109" i="1"/>
  <c r="F105" i="1"/>
  <c r="F104" i="1"/>
  <c r="F103" i="1"/>
  <c r="F102" i="1"/>
  <c r="F101" i="1"/>
  <c r="F100" i="1"/>
  <c r="F96" i="1"/>
  <c r="F91" i="1"/>
  <c r="F83" i="1"/>
  <c r="F75" i="1"/>
  <c r="F60" i="1"/>
  <c r="F59" i="1"/>
  <c r="F58" i="1"/>
  <c r="F52" i="1"/>
  <c r="F53" i="1" s="1"/>
  <c r="F50" i="1"/>
  <c r="F51" i="1" s="1"/>
  <c r="F48" i="1"/>
  <c r="F47" i="1"/>
  <c r="F46" i="1"/>
  <c r="F34" i="1"/>
  <c r="F33" i="1"/>
  <c r="F31" i="1"/>
  <c r="F32" i="1" s="1"/>
  <c r="F28" i="1"/>
  <c r="F29" i="1"/>
  <c r="F27" i="1"/>
  <c r="F23" i="1"/>
  <c r="F17" i="1"/>
  <c r="F13" i="1"/>
  <c r="F10" i="1"/>
  <c r="F9" i="1"/>
  <c r="F6" i="1"/>
  <c r="F4" i="1"/>
  <c r="F88" i="1" l="1"/>
  <c r="F80" i="1"/>
  <c r="F89" i="1"/>
  <c r="F87" i="1"/>
  <c r="F81" i="1"/>
  <c r="F107" i="1" l="1"/>
  <c r="F108" i="1"/>
  <c r="F15" i="1" l="1"/>
  <c r="F19" i="1" l="1"/>
  <c r="F22" i="1" l="1"/>
  <c r="F16" i="1" l="1"/>
  <c r="F20" i="1"/>
</calcChain>
</file>

<file path=xl/sharedStrings.xml><?xml version="1.0" encoding="utf-8"?>
<sst xmlns="http://schemas.openxmlformats.org/spreadsheetml/2006/main" count="414" uniqueCount="260">
  <si>
    <t>Наименование показателей</t>
  </si>
  <si>
    <t>Структура населения</t>
  </si>
  <si>
    <t>Показатели доходов населения</t>
  </si>
  <si>
    <t>Среднемесячная заработная плата по полному кругу предприятий, руб.</t>
  </si>
  <si>
    <t>Средний душевой доход, руб.</t>
  </si>
  <si>
    <t>Промышленность и сельское хозяйство</t>
  </si>
  <si>
    <t>Производство молока во всех категориях хозяйств, тонн</t>
  </si>
  <si>
    <t>Производство мяса на убой в живом весе во всех категориях хозяйств, тонн</t>
  </si>
  <si>
    <t>Строительство и транспорт</t>
  </si>
  <si>
    <t>Перевезено грузов автомобильным траспортом, тыс. тонн</t>
  </si>
  <si>
    <t>Перевезено пассажиров автомобильным транспортом, тыс. чел.</t>
  </si>
  <si>
    <t>Торговля и услуги</t>
  </si>
  <si>
    <t>Инвестиционная деятельность</t>
  </si>
  <si>
    <t>Финансы предприятий</t>
  </si>
  <si>
    <t>образование</t>
  </si>
  <si>
    <t>Бюджетная обеспеченность (доходы муниципального бюджета  в расчете на 1 жителя), руб. на чел.</t>
  </si>
  <si>
    <t>Жилье и его доступность</t>
  </si>
  <si>
    <t>Общая площадь жилого фонда, кв.м.</t>
  </si>
  <si>
    <t>Обеспеченность жильем (общая площадь жилищного фонда муниципального образования  в расчете на 1 жителя), кв. м. на чел.</t>
  </si>
  <si>
    <t>X</t>
  </si>
  <si>
    <t>Доходы бюджета -всего, млн. руб.</t>
  </si>
  <si>
    <t>Объем производства продукции сельского хозяйства (во всех категориях хозяйств), млн. руб.</t>
  </si>
  <si>
    <t>Прибыль прибыльных предприятий, организаций,  млн. руб.</t>
  </si>
  <si>
    <t>Удельный вес прибыльных предприятий, всего, %*</t>
  </si>
  <si>
    <t>Убытки предприятий, организаций, млн. руб.</t>
  </si>
  <si>
    <t>Кредиторская задолженность всего, млн.руб.</t>
  </si>
  <si>
    <t xml:space="preserve">Дебиторская задолженность всего, млн.руб. </t>
  </si>
  <si>
    <t>Доля малоимущих граждан, зарегистрированных в органах социальной защиты,%*</t>
  </si>
  <si>
    <t>Количество  человек, нуждающихся в стационарном обслуживании в учреждениях социальной защиты, чел.</t>
  </si>
  <si>
    <t>Среднемесячная заработная плата работников бюджетной сферы, руб.</t>
  </si>
  <si>
    <t>в том числе объем бытовых услуг, млн. руб.</t>
  </si>
  <si>
    <t>Ввод жилья за счет всех источников финасирования, кв. м. общей площади</t>
  </si>
  <si>
    <t>Количество граждан, стоящих в очереди на получение социального жилья, чел.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</si>
  <si>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</si>
  <si>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</si>
  <si>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</si>
  <si>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Социальная сфера</t>
  </si>
  <si>
    <t>Доля малого бизнеса в общем объеме выпуска товаров, работ и услуг, %*</t>
  </si>
  <si>
    <t>Охват детей диспансерным наблюдением, %*</t>
  </si>
  <si>
    <t>из нее просроченная кредиторская задолженность, млн. руб.</t>
  </si>
  <si>
    <t>из нее просроченная дебиторская задолженность, млн. руб.</t>
  </si>
  <si>
    <t>Численность населения, получившего государственную  и муниципальную поддержку на строительство, приобретение жилья, чел.</t>
  </si>
  <si>
    <t xml:space="preserve">Консолидированный муниципальный бюджет </t>
  </si>
  <si>
    <t>в т.ч. собственные доходы, включая безвозмездные поступления, кроме субвенций, млн. руб.</t>
  </si>
  <si>
    <t>ЖКХ</t>
  </si>
  <si>
    <t>муниципальное управление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</si>
  <si>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</si>
  <si>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>культуру</t>
  </si>
  <si>
    <t>Общий фонд оплаты труда (для расчета среднемесячной заработной платы), млн. руб.</t>
  </si>
  <si>
    <t>Среднесписочная численность работников, чел. (для расчета среднемесячной заработной платы)</t>
  </si>
  <si>
    <t xml:space="preserve">Надой молока на 1 корову, кг </t>
  </si>
  <si>
    <t>Просроченная задолженность по заработной плате на конец отчетного периода всего, млн. руб.</t>
  </si>
  <si>
    <t>производство и распределение электроэнергии, газа и  воды, млн. руб.</t>
  </si>
  <si>
    <t>Объем платных услуг населению , млн. руб.</t>
  </si>
  <si>
    <t>в т.ч. налоговыми и неналоговыми доходами</t>
  </si>
  <si>
    <t>Сумма выплат социальной помощи на 1 получателя, руб.</t>
  </si>
  <si>
    <t>Численность занятых в экономике, тыс.чел.</t>
  </si>
  <si>
    <t>Туризм</t>
  </si>
  <si>
    <t>Индекс промышленного производства,%</t>
  </si>
  <si>
    <t>Индекс производства продукции сельского хозяйства,%</t>
  </si>
  <si>
    <t>Оборот розничной торговли, млн. руб.</t>
  </si>
  <si>
    <t>Оборот общественного питания, млн. руб.</t>
  </si>
  <si>
    <t>Объем инвестиций в основной капитал за счет всех источников финансирования, млн. руб.</t>
  </si>
  <si>
    <t>обрабатывающие отрасли, млн.руб.</t>
  </si>
  <si>
    <t xml:space="preserve"> В том числе из общего объема отгруженных товаров:                                                                      добыча полезных ископаемых, млн. руб.</t>
  </si>
  <si>
    <t xml:space="preserve">Количество сформированных в муниципальных районах участков под туристско-рекреационные объекты, ед. </t>
  </si>
  <si>
    <t xml:space="preserve">Количество вновь построенных и реконструированных объектов туристской инфраструктуры, ед. </t>
  </si>
  <si>
    <t>Индекс производства,%</t>
  </si>
  <si>
    <t>Индекс производства по виду деятельности "строительство",%</t>
  </si>
  <si>
    <t>Индекс физического объема оборота розничной торговли,%</t>
  </si>
  <si>
    <t>Индекс физического объема оборота общественного питания,%</t>
  </si>
  <si>
    <t>Индекс физического объема платных услуг, %</t>
  </si>
  <si>
    <t>Индекс физического объема бытовых услуг,%</t>
  </si>
  <si>
    <t>Индекс объема инвестиций,%</t>
  </si>
  <si>
    <t>1.</t>
  </si>
  <si>
    <t>1.1.</t>
  </si>
  <si>
    <t>1.2.</t>
  </si>
  <si>
    <t>1.3.</t>
  </si>
  <si>
    <t>2.</t>
  </si>
  <si>
    <t>2.1.</t>
  </si>
  <si>
    <t>2.2.</t>
  </si>
  <si>
    <t>2.3.</t>
  </si>
  <si>
    <t>2.4.</t>
  </si>
  <si>
    <t>2.5.</t>
  </si>
  <si>
    <t>2.6.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</si>
  <si>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</si>
  <si>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</si>
  <si>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</si>
  <si>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</si>
  <si>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</si>
  <si>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</si>
  <si>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</si>
  <si>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</si>
  <si>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</si>
  <si>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</si>
  <si>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</si>
  <si>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</si>
  <si>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</si>
  <si>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</si>
  <si>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</si>
  <si>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</si>
  <si>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</si>
  <si>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</si>
  <si>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</si>
  <si>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</si>
  <si>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</si>
  <si>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</si>
  <si>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</si>
  <si>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</si>
  <si>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</si>
  <si>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</si>
  <si>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</si>
  <si>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6.</t>
  </si>
  <si>
    <t>6.1.</t>
  </si>
  <si>
    <t>6.2.</t>
  </si>
  <si>
    <t>6.3.</t>
  </si>
  <si>
    <t>6.4.</t>
  </si>
  <si>
    <t>7.</t>
  </si>
  <si>
    <t>7.1.</t>
  </si>
  <si>
    <t>7.2.</t>
  </si>
  <si>
    <t>7.3.</t>
  </si>
  <si>
    <t>7.4.</t>
  </si>
  <si>
    <t>8.</t>
  </si>
  <si>
    <t>8.1.</t>
  </si>
  <si>
    <t>8.2.</t>
  </si>
  <si>
    <t>9.</t>
  </si>
  <si>
    <t>9.1.</t>
  </si>
  <si>
    <t>9.1.2.</t>
  </si>
  <si>
    <t>9.1.1.</t>
  </si>
  <si>
    <t>9.2.</t>
  </si>
  <si>
    <t>9.3.</t>
  </si>
  <si>
    <t>9.4.</t>
  </si>
  <si>
    <t>9.5.</t>
  </si>
  <si>
    <t>10.</t>
  </si>
  <si>
    <t>10.1.</t>
  </si>
  <si>
    <t>10.2.</t>
  </si>
  <si>
    <t>10.2.1.</t>
  </si>
  <si>
    <t>10.2.2.</t>
  </si>
  <si>
    <t>10.2.3.</t>
  </si>
  <si>
    <t>10.2.4.</t>
  </si>
  <si>
    <t>10.3.</t>
  </si>
  <si>
    <t>10.4.</t>
  </si>
  <si>
    <t>11.</t>
  </si>
  <si>
    <t>11.1.</t>
  </si>
  <si>
    <t>11.2.</t>
  </si>
  <si>
    <t>11.3.</t>
  </si>
  <si>
    <t>11.4.</t>
  </si>
  <si>
    <t>11.5.</t>
  </si>
  <si>
    <t>12.</t>
  </si>
  <si>
    <t>12.1.</t>
  </si>
  <si>
    <t>12.2.</t>
  </si>
  <si>
    <t>12.3.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</si>
  <si>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</si>
  <si>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r>
      <t>Уровень официально зарегистрированной безработицы,%</t>
    </r>
    <r>
      <rPr>
        <b/>
        <sz val="14"/>
        <rFont val="Times New Roman"/>
        <family val="1"/>
        <charset val="204"/>
      </rPr>
      <t>*</t>
    </r>
  </si>
  <si>
    <t>Ответственный</t>
  </si>
  <si>
    <t>Моисеенко Т.В.</t>
  </si>
  <si>
    <t>УСХ</t>
  </si>
  <si>
    <t>Беллер Е.В.</t>
  </si>
  <si>
    <t>ЦРБ</t>
  </si>
  <si>
    <t>ООСОН</t>
  </si>
  <si>
    <t>Отдел труда</t>
  </si>
  <si>
    <t>из них налоговые и неналоговые доходы</t>
  </si>
  <si>
    <t>Производство зерна, тыс.тонн</t>
  </si>
  <si>
    <t>Урожайность зерновых, ц/га</t>
  </si>
  <si>
    <t>9.2.3.</t>
  </si>
  <si>
    <t>Насонова Е.В.</t>
  </si>
  <si>
    <t>Прибыль прибыльных предприятий, организаций в сельском хозяйстве,  млн. руб.</t>
  </si>
  <si>
    <t>Прибыль прибыльных предприятий, организаций в ЖКХ,  млн. руб.</t>
  </si>
  <si>
    <t>9.4.1</t>
  </si>
  <si>
    <t>9.4.2</t>
  </si>
  <si>
    <t>9.4.3</t>
  </si>
  <si>
    <t>9.4.4</t>
  </si>
  <si>
    <t>9.4.5</t>
  </si>
  <si>
    <t>9.4.6</t>
  </si>
  <si>
    <t>9.4.7</t>
  </si>
  <si>
    <t>9.5.1</t>
  </si>
  <si>
    <t>9.5.2</t>
  </si>
  <si>
    <t>9.5.3</t>
  </si>
  <si>
    <t>9.5.4</t>
  </si>
  <si>
    <t>9.5.5</t>
  </si>
  <si>
    <t>9.5.6</t>
  </si>
  <si>
    <t>9.5.7</t>
  </si>
  <si>
    <t>в том числе в промышленности</t>
  </si>
  <si>
    <t>Убытки предприятий, организаций в промышленности, млн. руб.</t>
  </si>
  <si>
    <t>Кредиторская задолженность всего в промышленности, млн.руб.</t>
  </si>
  <si>
    <t>из нее просроченная кредиторская задолженность в промышленности, млн. руб.</t>
  </si>
  <si>
    <t xml:space="preserve">Дебиторская задолженность всего в промышленности, млн.руб. </t>
  </si>
  <si>
    <t>из нее просроченная дебиторская задолженность в промышленности, млн. руб.</t>
  </si>
  <si>
    <t>Убытки предприятий, организаций в сельском хозяйстве, млн. руб.</t>
  </si>
  <si>
    <t>Кредиторская задолженность всего в сельском хозяйстве, млн.руб.</t>
  </si>
  <si>
    <t>из нее просроченная кредиторская задолженность в сельском хозяйстве, млн. руб.</t>
  </si>
  <si>
    <t xml:space="preserve">Дебиторская задолженность всего в сельском хозяйстве, млн.руб. </t>
  </si>
  <si>
    <t>из нее просроченная дебиторская задолженность в сельском хозяйстве, млн. руб.</t>
  </si>
  <si>
    <t>Убытки предприятий, организаций в ЖКХ, млн. руб.</t>
  </si>
  <si>
    <t>Кредиторская задолженность всего в ЖКХ, млн.руб.</t>
  </si>
  <si>
    <t>из нее просроченная кредиторская задолженность в ЖКХ, млн. руб.</t>
  </si>
  <si>
    <t xml:space="preserve">Дебиторская задолженность всего в ЖКХ, млн.руб. </t>
  </si>
  <si>
    <t>из нее просроченная дебиторская задолженность в ЖКХ, млн. руб.</t>
  </si>
  <si>
    <t>Глуходед Н.А.</t>
  </si>
  <si>
    <t>Охват работающего населения   профилактическими осмотрами, %*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</si>
  <si>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</si>
  <si>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</si>
  <si>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</si>
  <si>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</si>
  <si>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</si>
  <si>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</si>
  <si>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</si>
  <si>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</si>
  <si>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Всего предприятий, организаций, единиц</t>
  </si>
  <si>
    <t>Всего предприятий, организаций в промышленности, единиц</t>
  </si>
  <si>
    <t>Всего предприятий, организаций в сельском хозяйстве, единиц</t>
  </si>
  <si>
    <t>Всего предприятий, организаций в ЖКХ, единиц</t>
  </si>
  <si>
    <t>Прибыльных  предприятий, организаций, единиц</t>
  </si>
  <si>
    <t>Прибыльных  предприятий, организаций в промышленности, единиц</t>
  </si>
  <si>
    <t>Прибыльных  предприятий, организаций в сельском хозяйстве, единиц</t>
  </si>
  <si>
    <t>Прибыльных  предприятий, организаций в ЖКХ, единиц</t>
  </si>
  <si>
    <t>Подпись</t>
  </si>
  <si>
    <t>-</t>
  </si>
  <si>
    <t>Объем выполненных работ  по виду деятельности "строительство", млн. руб.</t>
  </si>
  <si>
    <t>в том числе инвестиции за счет средств бюджетов всех уровней, млн. руб.</t>
  </si>
  <si>
    <t>Малое предпринимательство</t>
  </si>
  <si>
    <t>Здравоохранение</t>
  </si>
  <si>
    <t>Образование</t>
  </si>
  <si>
    <t>Опека</t>
  </si>
  <si>
    <t>13</t>
  </si>
  <si>
    <t>13.1</t>
  </si>
  <si>
    <t>13.2</t>
  </si>
  <si>
    <t>13.3</t>
  </si>
  <si>
    <t>14</t>
  </si>
  <si>
    <t>14.1</t>
  </si>
  <si>
    <t>14.2</t>
  </si>
  <si>
    <t>14.3</t>
  </si>
  <si>
    <t>15</t>
  </si>
  <si>
    <t>15.1</t>
  </si>
  <si>
    <t>15.2</t>
  </si>
  <si>
    <t>15.3</t>
  </si>
  <si>
    <t>Доступность дошкольного образования, %</t>
  </si>
  <si>
    <t>Численность выявленных детей-сирот и детей, оставшихся без попечения родителей, чел.</t>
  </si>
  <si>
    <t>Численность детей в возрасте от 3 до 7 лет, получающих дошкольное образование в текущем году, чел.</t>
  </si>
  <si>
    <t>Численность детей в возрасте от 3 до 7 лет, находящихся в очереди на получение в текущем году дошкольного образования, чел.</t>
  </si>
  <si>
    <t>Доля детей-сирот и детей, оставшихся без попечения родителей, устроенных в семьи из числа выявленных, %</t>
  </si>
  <si>
    <t>Численность детей-сирот и детей, устроенных в семьи из числа выявленных, чел.</t>
  </si>
  <si>
    <t>9.2.4.</t>
  </si>
  <si>
    <t>Прибыль прибыльных транспортных предприятий, организаций,  млн. руб.</t>
  </si>
  <si>
    <t>9.2.9</t>
  </si>
  <si>
    <t>9.2.10</t>
  </si>
  <si>
    <t>Всего транспортных предприятий, единиц</t>
  </si>
  <si>
    <t>Прибыльных  транспортных предприятий, единиц</t>
  </si>
  <si>
    <t>Убытки транспортных предприятий, млн. руб.</t>
  </si>
  <si>
    <t>9.3.1</t>
  </si>
  <si>
    <t>9.3.2</t>
  </si>
  <si>
    <t>9.3.3</t>
  </si>
  <si>
    <t>9.3.4</t>
  </si>
  <si>
    <t xml:space="preserve">Число детей, умерших в возрасте до 1 год, чел. на 1000 родившихся живыми
</t>
  </si>
  <si>
    <t xml:space="preserve"> январь-сентябрь 2015 года</t>
  </si>
  <si>
    <t xml:space="preserve"> январь-сентябрь 2016 года</t>
  </si>
  <si>
    <t xml:space="preserve"> ОСНОВНЫЕ ПОКАЗАТЕЛИ СОЦИАЛЬНО-ЭКОНОМИЧЕСКОГО РАЗВИТИЯ СУЗУНСКОГО РАЙОНА
 за январь-сентябрь 2016 года</t>
  </si>
  <si>
    <t>в % к
январю-сентябрю
 2015 года</t>
  </si>
  <si>
    <t>Расходы бюджета-всего, млн. руб.,
в том числе на:</t>
  </si>
  <si>
    <t>Численность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</si>
</sst>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%"/>
    <numFmt numFmtId="167" formatCode="0.0"/>
    <numFmt numFmtId="168" formatCode="#,##0.0_ ;\-#,##0.0\ "/>
    <numFmt numFmtId="169" formatCode="_-* #,##0.0_р_._-;\-* #,##0.0_р_._-;_-* &quot;-&quot;??_р_._-;_-@_-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u/>
      <sz val="14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9" fillId="0" borderId="0"/>
    <xf numFmtId="0" fontId="8" fillId="0" borderId="0"/>
    <xf numFmtId="164" fontId="4" fillId="0" borderId="0" applyFont="0" applyFill="0" applyBorder="0" applyAlignment="0" applyProtection="0"/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" fillId="0" borderId="0"/>
    <xf numFmtId="0" fontId="1" fillId="0" borderId="0"/>
  </cellStyleXfs>
  <cellXfs count="49">
    <xf numFmtId="0" fontId="0" fillId="0" borderId="0" xfId="0"/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166" fontId="5" fillId="0" borderId="0" xfId="1" applyNumberFormat="1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7" fontId="5" fillId="0" borderId="1" xfId="4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8" fontId="5" fillId="0" borderId="1" xfId="4" applyNumberFormat="1" applyFont="1" applyFill="1" applyBorder="1" applyAlignment="1">
      <alignment horizontal="center" vertical="center" wrapText="1"/>
    </xf>
    <xf numFmtId="167" fontId="14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9" fontId="14" fillId="0" borderId="5" xfId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9" fontId="5" fillId="0" borderId="1" xfId="4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3"/>
    <cellStyle name="Обычный 2 2" xfId="6"/>
    <cellStyle name="Обычный 2 2 2" xfId="8"/>
    <cellStyle name="Обычный 3" xfId="2"/>
    <cellStyle name="Обычный 3 2" xfId="10"/>
    <cellStyle name="Обычный 3 3" xfId="11"/>
    <cellStyle name="Обычный 4" xfId="5"/>
    <cellStyle name="Процентный" xfId="1" builtinId="5"/>
    <cellStyle name="Процентный 2" xfId="7"/>
    <cellStyle name="Процентный 2 2" xfId="9"/>
    <cellStyle name="Финансовый" xfId="4" builtin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8;&#1054;&#1043;&#1048;\2016\2\&#1055;&#1054;&#1063;&#1058;&#1040;\&#1048;&#1058;&#1054;&#1043;&#1048;_2016_2_&#108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8;&#1054;&#1043;&#1048;\2016\3\&#1087;&#1088;&#1086;&#1084;&#1099;&#1096;&#1083;&#1077;&#1085;&#1085;&#1086;&#1089;&#1090;&#1100;%202016-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86;&#1080;&#1089;&#1077;&#1077;&#1085;&#1082;&#1086;%20&#1058;&#1072;&#1090;&#1100;&#1103;&#1085;&#1072;.ADM\AppData\Local\Microsoft\Windows\Temporary%20Internet%20Files\Content.IE5\YIWYCIYI\&#1080;&#1085;&#1074;&#1077;&#1089;&#1090;&#1080;&#1094;&#1080;&#1080;%2016-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8;&#1054;&#1043;&#1048;\2016\3\&#1054;&#1058;&#1042;&#1045;&#1058;&#1067;\&#1048;&#1058;&#1054;&#1043;&#1048;_2016_3_&#1082;&#1074;_&#1046;&#1050;&#10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5.1\&#1050;&#1054;&#1053;&#1057;&#1054;&#1051;&#1048;&#1044;&#1048;&#1056;&#1054;&#1042;&#1040;&#1053;&#1053;&#1067;&#1049;%20&#1041;&#1070;&#1044;&#1046;&#1045;&#1058;\2016\3\&#1060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5.1\&#1050;&#1054;&#1053;&#1057;&#1054;&#1051;&#1048;&#1044;&#1048;&#1056;&#1054;&#1042;&#1040;&#1053;&#1053;&#1067;&#1049;%20&#1041;&#1070;&#1044;&#1046;&#1045;&#1058;\2016\3\&#1060;&#10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3">
          <cell r="D13">
            <v>15118.18049750213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йст+Сопостав"/>
      <sheetName val="Натур. показ."/>
      <sheetName val="Показатели"/>
      <sheetName val="Приб+убыт+Дт+Кт2"/>
      <sheetName val="Лист1"/>
      <sheetName val="Лист2"/>
    </sheetNames>
    <sheetDataSet>
      <sheetData sheetId="0">
        <row r="75">
          <cell r="E75">
            <v>14505</v>
          </cell>
          <cell r="H75">
            <v>1.4520772977089453</v>
          </cell>
        </row>
        <row r="79">
          <cell r="E79">
            <v>87815.7</v>
          </cell>
          <cell r="H79">
            <v>0.9645038948271204</v>
          </cell>
        </row>
        <row r="80">
          <cell r="E80">
            <v>2247472.2420780049</v>
          </cell>
          <cell r="H80">
            <v>1.0105811806641982</v>
          </cell>
        </row>
        <row r="81">
          <cell r="E81">
            <v>2145151.5420780047</v>
          </cell>
          <cell r="H81">
            <v>1.0100187299583014</v>
          </cell>
        </row>
      </sheetData>
      <sheetData sheetId="1"/>
      <sheetData sheetId="2">
        <row r="77">
          <cell r="AA77">
            <v>646110.69999999995</v>
          </cell>
        </row>
        <row r="79">
          <cell r="I79">
            <v>101037.2975</v>
          </cell>
          <cell r="L79">
            <v>11026</v>
          </cell>
          <cell r="X79">
            <v>523580.4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>
        <row r="6">
          <cell r="B6">
            <v>257466.59399999998</v>
          </cell>
          <cell r="H6">
            <v>436162.20400000003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33">
          <cell r="D33">
            <v>1523.3</v>
          </cell>
        </row>
        <row r="34">
          <cell r="D34">
            <v>1254.3</v>
          </cell>
        </row>
        <row r="61">
          <cell r="D61">
            <v>14.5</v>
          </cell>
        </row>
        <row r="67">
          <cell r="D67">
            <v>15</v>
          </cell>
        </row>
        <row r="68">
          <cell r="D68">
            <v>3</v>
          </cell>
        </row>
        <row r="72">
          <cell r="D72">
            <v>13</v>
          </cell>
        </row>
        <row r="73">
          <cell r="D73">
            <v>3</v>
          </cell>
        </row>
        <row r="77">
          <cell r="D77">
            <v>1.3</v>
          </cell>
        </row>
        <row r="78">
          <cell r="D78">
            <v>0</v>
          </cell>
        </row>
        <row r="82">
          <cell r="D82">
            <v>18.7</v>
          </cell>
        </row>
        <row r="86">
          <cell r="D86">
            <v>1.4</v>
          </cell>
        </row>
        <row r="90">
          <cell r="D90">
            <v>38.4</v>
          </cell>
        </row>
        <row r="94">
          <cell r="D94">
            <v>23.2</v>
          </cell>
        </row>
        <row r="109">
          <cell r="D109">
            <v>457</v>
          </cell>
        </row>
        <row r="110">
          <cell r="D110">
            <v>2897.2</v>
          </cell>
        </row>
        <row r="111">
          <cell r="D111">
            <v>13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 refreshError="1"/>
      <sheetData sheetId="1">
        <row r="18">
          <cell r="D18">
            <v>746956372.97000003</v>
          </cell>
        </row>
        <row r="19">
          <cell r="D19">
            <v>123081723.75</v>
          </cell>
        </row>
        <row r="161">
          <cell r="D161">
            <v>345180656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 refreshError="1"/>
      <sheetData sheetId="1">
        <row r="7">
          <cell r="D7">
            <v>685143517.30999994</v>
          </cell>
        </row>
        <row r="55">
          <cell r="D55">
            <v>71676158.849999994</v>
          </cell>
        </row>
        <row r="295">
          <cell r="D295">
            <v>59328216.780000001</v>
          </cell>
        </row>
        <row r="342">
          <cell r="D342">
            <v>377230003.25999999</v>
          </cell>
        </row>
        <row r="434">
          <cell r="D434">
            <v>54034721.530000001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abSelected="1" zoomScale="70" zoomScaleNormal="70" workbookViewId="0">
      <pane ySplit="2" topLeftCell="A32" activePane="bottomLeft" state="frozen"/>
      <selection activeCell="C1" sqref="C1"/>
      <selection pane="bottomLeft" activeCell="K39" sqref="K39"/>
    </sheetView>
  </sheetViews>
  <sheetFormatPr defaultRowHeight="18.75" outlineLevelRow="1" outlineLevelCol="1" x14ac:dyDescent="0.2"/>
  <cols>
    <col min="1" max="1" width="9.28515625" style="1" customWidth="1"/>
    <col min="2" max="2" width="27.5703125" style="1" hidden="1" customWidth="1" outlineLevel="1"/>
    <col min="3" max="3" width="98.140625" style="1" customWidth="1" collapsed="1"/>
    <col min="4" max="4" width="15.28515625" style="3" customWidth="1"/>
    <col min="5" max="5" width="16.7109375" style="3" customWidth="1"/>
    <col min="6" max="6" width="22.7109375" style="4" customWidth="1"/>
    <col min="7" max="7" width="28.7109375" style="1" hidden="1" customWidth="1"/>
    <col min="8" max="8" width="15" style="1" bestFit="1" customWidth="1"/>
    <col min="9" max="9" width="10" style="1" bestFit="1" customWidth="1"/>
    <col min="10" max="10" width="18.28515625" style="1" customWidth="1"/>
    <col min="11" max="16384" width="9.140625" style="1"/>
  </cols>
  <sheetData>
    <row r="1" spans="1:10" ht="72" customHeight="1" x14ac:dyDescent="0.2">
      <c r="A1" s="47" t="s">
        <v>256</v>
      </c>
      <c r="B1" s="47"/>
      <c r="C1" s="47"/>
      <c r="D1" s="47"/>
      <c r="E1" s="47"/>
      <c r="F1" s="47"/>
      <c r="G1" s="28"/>
    </row>
    <row r="2" spans="1:10" ht="56.25" x14ac:dyDescent="0.2">
      <c r="A2" s="25"/>
      <c r="B2" s="25" t="s">
        <v>154</v>
      </c>
      <c r="C2" s="9" t="s">
        <v>0</v>
      </c>
      <c r="D2" s="6" t="s">
        <v>255</v>
      </c>
      <c r="E2" s="6" t="s">
        <v>254</v>
      </c>
      <c r="F2" s="24" t="s">
        <v>257</v>
      </c>
      <c r="G2" s="12" t="s">
        <v>216</v>
      </c>
    </row>
    <row r="3" spans="1:10" x14ac:dyDescent="0.2">
      <c r="A3" s="10" t="s">
        <v>74</v>
      </c>
      <c r="B3" s="10" t="s">
        <v>160</v>
      </c>
      <c r="C3" s="5" t="s">
        <v>1</v>
      </c>
      <c r="D3" s="18"/>
      <c r="E3" s="13"/>
      <c r="F3" s="14"/>
      <c r="G3" s="14"/>
    </row>
    <row r="4" spans="1:10" x14ac:dyDescent="0.2">
      <c r="A4" s="10" t="s">
        <v>75</v>
      </c>
      <c r="B4" s="10" t="s">
        <v>160</v>
      </c>
      <c r="C4" s="10" t="s">
        <v>259</v>
      </c>
      <c r="D4" s="20">
        <v>32324</v>
      </c>
      <c r="E4" s="15">
        <v>32505</v>
      </c>
      <c r="F4" s="24">
        <f>D4/E4</f>
        <v>0.99443162590370715</v>
      </c>
      <c r="G4" s="14"/>
    </row>
    <row r="5" spans="1:10" x14ac:dyDescent="0.2">
      <c r="A5" s="10" t="s">
        <v>76</v>
      </c>
      <c r="B5" s="10" t="s">
        <v>160</v>
      </c>
      <c r="C5" s="25" t="s">
        <v>153</v>
      </c>
      <c r="D5" s="19">
        <v>1.4</v>
      </c>
      <c r="E5" s="15">
        <v>1.7</v>
      </c>
      <c r="F5" s="7">
        <f>D5-E5</f>
        <v>-0.30000000000000004</v>
      </c>
      <c r="G5" s="14"/>
    </row>
    <row r="6" spans="1:10" x14ac:dyDescent="0.2">
      <c r="A6" s="26" t="s">
        <v>77</v>
      </c>
      <c r="B6" s="10" t="s">
        <v>160</v>
      </c>
      <c r="C6" s="10" t="s">
        <v>56</v>
      </c>
      <c r="D6" s="6">
        <v>13.9</v>
      </c>
      <c r="E6" s="6">
        <v>13.9</v>
      </c>
      <c r="F6" s="24">
        <f>D6/E6</f>
        <v>1</v>
      </c>
      <c r="G6" s="8"/>
    </row>
    <row r="7" spans="1:10" x14ac:dyDescent="0.2">
      <c r="A7" s="10" t="s">
        <v>78</v>
      </c>
      <c r="B7" s="10" t="s">
        <v>160</v>
      </c>
      <c r="C7" s="5" t="s">
        <v>2</v>
      </c>
      <c r="D7" s="18"/>
      <c r="E7" s="13"/>
      <c r="F7" s="14"/>
      <c r="G7" s="14"/>
    </row>
    <row r="8" spans="1:10" x14ac:dyDescent="0.2">
      <c r="A8" s="16" t="s">
        <v>79</v>
      </c>
      <c r="B8" s="10" t="s">
        <v>160</v>
      </c>
      <c r="C8" s="25" t="s">
        <v>3</v>
      </c>
      <c r="D8" s="44">
        <v>18076</v>
      </c>
      <c r="E8" s="44">
        <v>16490</v>
      </c>
      <c r="F8" s="24">
        <f t="shared" ref="F8:F13" si="0">D8/E8</f>
        <v>1.0961795027289267</v>
      </c>
      <c r="G8" s="8"/>
    </row>
    <row r="9" spans="1:10" x14ac:dyDescent="0.2">
      <c r="A9" s="16" t="s">
        <v>80</v>
      </c>
      <c r="B9" s="10" t="s">
        <v>160</v>
      </c>
      <c r="C9" s="25" t="s">
        <v>29</v>
      </c>
      <c r="D9" s="44">
        <v>18810</v>
      </c>
      <c r="E9" s="44">
        <v>18530</v>
      </c>
      <c r="F9" s="24">
        <f t="shared" si="0"/>
        <v>1.0151106314085268</v>
      </c>
      <c r="G9" s="8"/>
    </row>
    <row r="10" spans="1:10" ht="37.5" x14ac:dyDescent="0.2">
      <c r="A10" s="16" t="s">
        <v>81</v>
      </c>
      <c r="B10" s="10" t="s">
        <v>160</v>
      </c>
      <c r="C10" s="25" t="s">
        <v>48</v>
      </c>
      <c r="D10" s="6">
        <v>1090</v>
      </c>
      <c r="E10" s="6">
        <v>1039</v>
      </c>
      <c r="F10" s="24">
        <f t="shared" si="0"/>
        <v>1.0490856592877766</v>
      </c>
      <c r="G10" s="8"/>
    </row>
    <row r="11" spans="1:10" ht="37.5" x14ac:dyDescent="0.2">
      <c r="A11" s="16" t="s">
        <v>82</v>
      </c>
      <c r="B11" s="10" t="s">
        <v>160</v>
      </c>
      <c r="C11" s="25" t="s">
        <v>49</v>
      </c>
      <c r="D11" s="20">
        <v>6700</v>
      </c>
      <c r="E11" s="15">
        <v>7000</v>
      </c>
      <c r="F11" s="24">
        <f t="shared" si="0"/>
        <v>0.95714285714285718</v>
      </c>
      <c r="G11" s="8"/>
    </row>
    <row r="12" spans="1:10" ht="37.5" x14ac:dyDescent="0.2">
      <c r="A12" s="16" t="s">
        <v>83</v>
      </c>
      <c r="B12" s="10" t="s">
        <v>160</v>
      </c>
      <c r="C12" s="25" t="s">
        <v>51</v>
      </c>
      <c r="D12" s="19">
        <v>1.7</v>
      </c>
      <c r="E12" s="15">
        <v>2.6</v>
      </c>
      <c r="F12" s="24">
        <f t="shared" si="0"/>
        <v>0.65384615384615385</v>
      </c>
      <c r="G12" s="8"/>
    </row>
    <row r="13" spans="1:10" x14ac:dyDescent="0.2">
      <c r="A13" s="16" t="s">
        <v>84</v>
      </c>
      <c r="B13" s="10" t="s">
        <v>155</v>
      </c>
      <c r="C13" s="25" t="s">
        <v>4</v>
      </c>
      <c r="D13" s="23">
        <f>[1]Лист2!$D$13</f>
        <v>15118.18049750213</v>
      </c>
      <c r="E13" s="23">
        <v>14749.444387806958</v>
      </c>
      <c r="F13" s="24">
        <f t="shared" si="0"/>
        <v>1.0249999999999999</v>
      </c>
      <c r="G13" s="8"/>
    </row>
    <row r="14" spans="1:10" x14ac:dyDescent="0.2">
      <c r="A14" s="10" t="s">
        <v>85</v>
      </c>
      <c r="B14" s="26" t="s">
        <v>156</v>
      </c>
      <c r="C14" s="5" t="s">
        <v>5</v>
      </c>
      <c r="D14" s="31"/>
      <c r="E14" s="13"/>
      <c r="F14" s="14"/>
      <c r="G14" s="14"/>
    </row>
    <row r="15" spans="1:10" ht="75" x14ac:dyDescent="0.2">
      <c r="A15" s="26" t="s">
        <v>86</v>
      </c>
      <c r="B15" s="10" t="s">
        <v>155</v>
      </c>
      <c r="C15" s="46" t="s">
        <v>46</v>
      </c>
      <c r="D15" s="6">
        <f>'[2]Дейст+Сопостав'!$E$80/1000</f>
        <v>2247.4722420780049</v>
      </c>
      <c r="E15" s="6">
        <v>2074.3338894584999</v>
      </c>
      <c r="F15" s="24">
        <f>D15/E15</f>
        <v>1.0834669642622974</v>
      </c>
      <c r="G15" s="8"/>
    </row>
    <row r="16" spans="1:10" x14ac:dyDescent="0.2">
      <c r="A16" s="26" t="s">
        <v>87</v>
      </c>
      <c r="B16" s="10" t="s">
        <v>155</v>
      </c>
      <c r="C16" s="25" t="s">
        <v>58</v>
      </c>
      <c r="D16" s="23" t="s">
        <v>19</v>
      </c>
      <c r="E16" s="23" t="s">
        <v>19</v>
      </c>
      <c r="F16" s="24">
        <f>'[2]Дейст+Сопостав'!$H$80</f>
        <v>1.0105811806641982</v>
      </c>
      <c r="G16" s="8"/>
      <c r="H16" s="40"/>
      <c r="I16" s="40"/>
      <c r="J16" s="40"/>
    </row>
    <row r="17" spans="1:12" ht="37.5" x14ac:dyDescent="0.2">
      <c r="A17" s="26" t="s">
        <v>88</v>
      </c>
      <c r="B17" s="10" t="s">
        <v>155</v>
      </c>
      <c r="C17" s="25" t="s">
        <v>64</v>
      </c>
      <c r="D17" s="6">
        <f>'[2]Дейст+Сопостав'!$E$75/1000</f>
        <v>14.505000000000001</v>
      </c>
      <c r="E17" s="6">
        <v>11.384</v>
      </c>
      <c r="F17" s="24">
        <f>D17/E17</f>
        <v>1.274156711173577</v>
      </c>
      <c r="G17" s="8"/>
      <c r="H17" s="40"/>
      <c r="I17" s="40"/>
      <c r="J17" s="40"/>
    </row>
    <row r="18" spans="1:12" x14ac:dyDescent="0.2">
      <c r="A18" s="26" t="s">
        <v>89</v>
      </c>
      <c r="B18" s="10" t="s">
        <v>155</v>
      </c>
      <c r="C18" s="25" t="s">
        <v>67</v>
      </c>
      <c r="D18" s="23" t="s">
        <v>19</v>
      </c>
      <c r="E18" s="23" t="s">
        <v>19</v>
      </c>
      <c r="F18" s="24">
        <f>'[2]Дейст+Сопостав'!$H$75</f>
        <v>1.4520772977089453</v>
      </c>
      <c r="G18" s="8"/>
      <c r="H18" s="40"/>
      <c r="I18" s="40"/>
      <c r="J18" s="40"/>
    </row>
    <row r="19" spans="1:12" x14ac:dyDescent="0.2">
      <c r="A19" s="26" t="s">
        <v>90</v>
      </c>
      <c r="B19" s="10" t="s">
        <v>155</v>
      </c>
      <c r="C19" s="25" t="s">
        <v>63</v>
      </c>
      <c r="D19" s="6">
        <f>'[2]Дейст+Сопостав'!$E$81/1000</f>
        <v>2145.1515420780047</v>
      </c>
      <c r="E19" s="6">
        <v>1978.0174894585002</v>
      </c>
      <c r="F19" s="24">
        <f>D19/E19</f>
        <v>1.0844957405635776</v>
      </c>
      <c r="G19" s="8"/>
      <c r="H19" s="40"/>
      <c r="I19" s="40"/>
      <c r="J19" s="40"/>
    </row>
    <row r="20" spans="1:12" x14ac:dyDescent="0.2">
      <c r="A20" s="26" t="s">
        <v>91</v>
      </c>
      <c r="B20" s="10" t="s">
        <v>155</v>
      </c>
      <c r="C20" s="25" t="s">
        <v>67</v>
      </c>
      <c r="D20" s="23" t="s">
        <v>19</v>
      </c>
      <c r="E20" s="23" t="s">
        <v>19</v>
      </c>
      <c r="F20" s="24">
        <f>'[2]Дейст+Сопостав'!$H$81</f>
        <v>1.0100187299583014</v>
      </c>
      <c r="G20" s="8"/>
      <c r="H20" s="40"/>
      <c r="I20" s="40"/>
      <c r="J20" s="40"/>
    </row>
    <row r="21" spans="1:12" x14ac:dyDescent="0.2">
      <c r="A21" s="26" t="s">
        <v>91</v>
      </c>
      <c r="B21" s="10" t="s">
        <v>155</v>
      </c>
      <c r="C21" s="25" t="s">
        <v>52</v>
      </c>
      <c r="D21" s="6">
        <f>'[2]Дейст+Сопостав'!$E$79/1000</f>
        <v>87.815699999999993</v>
      </c>
      <c r="E21" s="6">
        <v>84.932400000000001</v>
      </c>
      <c r="F21" s="24">
        <f>D21/E21</f>
        <v>1.0339481752546731</v>
      </c>
      <c r="G21" s="8"/>
      <c r="H21" s="40"/>
      <c r="I21" s="40"/>
      <c r="J21" s="40"/>
    </row>
    <row r="22" spans="1:12" x14ac:dyDescent="0.2">
      <c r="A22" s="26" t="s">
        <v>92</v>
      </c>
      <c r="B22" s="10" t="s">
        <v>155</v>
      </c>
      <c r="C22" s="25" t="s">
        <v>67</v>
      </c>
      <c r="D22" s="23" t="s">
        <v>19</v>
      </c>
      <c r="E22" s="23" t="s">
        <v>19</v>
      </c>
      <c r="F22" s="24">
        <f>'[2]Дейст+Сопостав'!$H$79</f>
        <v>0.9645038948271204</v>
      </c>
      <c r="G22" s="8"/>
      <c r="H22" s="40"/>
      <c r="I22" s="40"/>
      <c r="J22" s="40"/>
    </row>
    <row r="23" spans="1:12" ht="37.5" x14ac:dyDescent="0.2">
      <c r="A23" s="26" t="s">
        <v>93</v>
      </c>
      <c r="B23" s="26" t="s">
        <v>156</v>
      </c>
      <c r="C23" s="25" t="s">
        <v>21</v>
      </c>
      <c r="D23" s="6">
        <v>1839.3</v>
      </c>
      <c r="E23" s="6">
        <v>1673.5</v>
      </c>
      <c r="F23" s="24">
        <f>D23/E23</f>
        <v>1.0990737974305347</v>
      </c>
      <c r="G23" s="8"/>
      <c r="H23" s="40"/>
      <c r="I23" s="40"/>
      <c r="J23" s="40"/>
      <c r="K23" s="39"/>
      <c r="L23" s="39"/>
    </row>
    <row r="24" spans="1:12" x14ac:dyDescent="0.2">
      <c r="A24" s="26" t="s">
        <v>94</v>
      </c>
      <c r="B24" s="26" t="s">
        <v>156</v>
      </c>
      <c r="C24" s="25" t="s">
        <v>59</v>
      </c>
      <c r="D24" s="23" t="s">
        <v>19</v>
      </c>
      <c r="E24" s="21" t="s">
        <v>19</v>
      </c>
      <c r="F24" s="24">
        <v>1.0149999999999999</v>
      </c>
      <c r="G24" s="8"/>
      <c r="H24" s="40"/>
      <c r="I24" s="40"/>
      <c r="J24" s="40"/>
      <c r="K24" s="39"/>
      <c r="L24" s="39"/>
    </row>
    <row r="25" spans="1:12" x14ac:dyDescent="0.2">
      <c r="A25" s="26" t="s">
        <v>95</v>
      </c>
      <c r="B25" s="26" t="s">
        <v>156</v>
      </c>
      <c r="C25" s="25" t="s">
        <v>162</v>
      </c>
      <c r="D25" s="6">
        <v>96.5</v>
      </c>
      <c r="E25" s="6">
        <v>90.093999999999994</v>
      </c>
      <c r="F25" s="24">
        <f>D25/E25</f>
        <v>1.0711035141074878</v>
      </c>
      <c r="G25" s="8"/>
      <c r="H25" s="40"/>
      <c r="I25" s="40"/>
      <c r="J25" s="40"/>
      <c r="K25" s="39"/>
      <c r="L25" s="39"/>
    </row>
    <row r="26" spans="1:12" x14ac:dyDescent="0.2">
      <c r="A26" s="26" t="s">
        <v>96</v>
      </c>
      <c r="B26" s="26" t="s">
        <v>156</v>
      </c>
      <c r="C26" s="25" t="s">
        <v>163</v>
      </c>
      <c r="D26" s="6">
        <v>15.4</v>
      </c>
      <c r="E26" s="6">
        <v>14.3</v>
      </c>
      <c r="F26" s="24">
        <f>D26/E26</f>
        <v>1.0769230769230769</v>
      </c>
      <c r="G26" s="8"/>
      <c r="H26" s="40"/>
      <c r="I26" s="40"/>
      <c r="J26" s="40"/>
      <c r="K26" s="39"/>
      <c r="L26" s="39"/>
    </row>
    <row r="27" spans="1:12" x14ac:dyDescent="0.2">
      <c r="A27" s="26" t="s">
        <v>95</v>
      </c>
      <c r="B27" s="26" t="s">
        <v>156</v>
      </c>
      <c r="C27" s="25" t="s">
        <v>6</v>
      </c>
      <c r="D27" s="6">
        <v>29952.9</v>
      </c>
      <c r="E27" s="6">
        <v>30021.200000000001</v>
      </c>
      <c r="F27" s="24">
        <f>D27/E27</f>
        <v>0.99772494104166387</v>
      </c>
      <c r="G27" s="8"/>
      <c r="H27" s="40"/>
      <c r="I27" s="40"/>
      <c r="J27" s="40"/>
      <c r="K27" s="39"/>
      <c r="L27" s="39"/>
    </row>
    <row r="28" spans="1:12" x14ac:dyDescent="0.2">
      <c r="A28" s="26" t="s">
        <v>96</v>
      </c>
      <c r="B28" s="26" t="s">
        <v>156</v>
      </c>
      <c r="C28" s="25" t="s">
        <v>50</v>
      </c>
      <c r="D28" s="6">
        <v>3350</v>
      </c>
      <c r="E28" s="6">
        <v>3342</v>
      </c>
      <c r="F28" s="24">
        <f>D28/E28</f>
        <v>1.002393776181927</v>
      </c>
      <c r="G28" s="8"/>
      <c r="H28" s="40"/>
      <c r="I28" s="40"/>
      <c r="J28" s="40"/>
      <c r="K28" s="39"/>
      <c r="L28" s="39"/>
    </row>
    <row r="29" spans="1:12" x14ac:dyDescent="0.2">
      <c r="A29" s="26" t="s">
        <v>97</v>
      </c>
      <c r="B29" s="26" t="s">
        <v>156</v>
      </c>
      <c r="C29" s="35" t="s">
        <v>7</v>
      </c>
      <c r="D29" s="6">
        <v>2634.8</v>
      </c>
      <c r="E29" s="6">
        <v>2761.5</v>
      </c>
      <c r="F29" s="24">
        <f>D29/E29</f>
        <v>0.95411913814955651</v>
      </c>
      <c r="G29" s="8"/>
      <c r="H29" s="40"/>
      <c r="I29" s="40"/>
      <c r="J29" s="40"/>
      <c r="K29" s="39"/>
      <c r="L29" s="39"/>
    </row>
    <row r="30" spans="1:12" x14ac:dyDescent="0.2">
      <c r="A30" s="26" t="s">
        <v>98</v>
      </c>
      <c r="B30" s="26" t="s">
        <v>198</v>
      </c>
      <c r="C30" s="5" t="s">
        <v>8</v>
      </c>
      <c r="D30" s="13"/>
      <c r="E30" s="13"/>
      <c r="F30" s="14"/>
      <c r="G30" s="14"/>
      <c r="H30" s="40"/>
      <c r="I30" s="40"/>
      <c r="J30" s="40"/>
    </row>
    <row r="31" spans="1:12" x14ac:dyDescent="0.2">
      <c r="A31" s="26" t="s">
        <v>99</v>
      </c>
      <c r="B31" s="26" t="s">
        <v>165</v>
      </c>
      <c r="C31" s="35" t="s">
        <v>218</v>
      </c>
      <c r="D31" s="6">
        <f>[3]Лист2!$B$6/1000</f>
        <v>257.46659399999999</v>
      </c>
      <c r="E31" s="6">
        <v>232.56545199999999</v>
      </c>
      <c r="F31" s="24">
        <f>D31/E31</f>
        <v>1.1070715438852026</v>
      </c>
      <c r="G31" s="8"/>
      <c r="H31" s="40"/>
      <c r="I31" s="40"/>
      <c r="J31" s="40"/>
    </row>
    <row r="32" spans="1:12" x14ac:dyDescent="0.2">
      <c r="A32" s="26" t="s">
        <v>100</v>
      </c>
      <c r="B32" s="26" t="s">
        <v>165</v>
      </c>
      <c r="C32" s="25" t="s">
        <v>68</v>
      </c>
      <c r="D32" s="23" t="s">
        <v>19</v>
      </c>
      <c r="E32" s="23" t="s">
        <v>19</v>
      </c>
      <c r="F32" s="24">
        <f>F31/1.084</f>
        <v>1.0212837120712199</v>
      </c>
      <c r="G32" s="8"/>
      <c r="H32" s="40"/>
      <c r="I32" s="40"/>
      <c r="J32" s="40"/>
    </row>
    <row r="33" spans="1:10" ht="20.25" customHeight="1" x14ac:dyDescent="0.2">
      <c r="A33" s="26" t="s">
        <v>101</v>
      </c>
      <c r="B33" s="26" t="s">
        <v>198</v>
      </c>
      <c r="C33" s="25" t="s">
        <v>9</v>
      </c>
      <c r="D33" s="6">
        <v>1093.3</v>
      </c>
      <c r="E33" s="6">
        <v>1084.5999999999999</v>
      </c>
      <c r="F33" s="24">
        <f>D33/E33</f>
        <v>1.0080213903743316</v>
      </c>
      <c r="G33" s="8"/>
      <c r="H33" s="40"/>
      <c r="I33" s="40"/>
      <c r="J33" s="40"/>
    </row>
    <row r="34" spans="1:10" ht="18.75" customHeight="1" x14ac:dyDescent="0.2">
      <c r="A34" s="26" t="s">
        <v>102</v>
      </c>
      <c r="B34" s="26" t="s">
        <v>198</v>
      </c>
      <c r="C34" s="25" t="s">
        <v>10</v>
      </c>
      <c r="D34" s="33">
        <f>[4]Лист2!D34</f>
        <v>1254.3</v>
      </c>
      <c r="E34" s="6">
        <v>1268.1599999999999</v>
      </c>
      <c r="F34" s="24">
        <f>D34/E34</f>
        <v>0.98907077971233925</v>
      </c>
      <c r="G34" s="8"/>
      <c r="H34" s="40"/>
      <c r="I34" s="40"/>
      <c r="J34" s="40"/>
    </row>
    <row r="35" spans="1:10" x14ac:dyDescent="0.2">
      <c r="A35" s="26" t="s">
        <v>103</v>
      </c>
      <c r="B35" s="26" t="s">
        <v>157</v>
      </c>
      <c r="C35" s="5" t="s">
        <v>11</v>
      </c>
      <c r="D35" s="13"/>
      <c r="E35" s="13"/>
      <c r="F35" s="36">
        <v>1.0649999999999999</v>
      </c>
      <c r="G35" s="14"/>
      <c r="H35" s="40"/>
      <c r="I35" s="40"/>
      <c r="J35" s="40"/>
    </row>
    <row r="36" spans="1:10" x14ac:dyDescent="0.2">
      <c r="A36" s="26" t="s">
        <v>104</v>
      </c>
      <c r="B36" s="26" t="s">
        <v>157</v>
      </c>
      <c r="C36" s="25" t="s">
        <v>60</v>
      </c>
      <c r="D36" s="37">
        <v>2506.6999999999998</v>
      </c>
      <c r="E36" s="6">
        <v>2421.1999999999998</v>
      </c>
      <c r="F36" s="24">
        <f>D36/E36</f>
        <v>1.0353130679002147</v>
      </c>
      <c r="G36" s="8"/>
      <c r="H36" s="40"/>
      <c r="I36" s="40"/>
      <c r="J36" s="40"/>
    </row>
    <row r="37" spans="1:10" x14ac:dyDescent="0.2">
      <c r="A37" s="26" t="s">
        <v>105</v>
      </c>
      <c r="B37" s="26" t="s">
        <v>157</v>
      </c>
      <c r="C37" s="25" t="s">
        <v>69</v>
      </c>
      <c r="D37" s="38" t="s">
        <v>19</v>
      </c>
      <c r="E37" s="23" t="s">
        <v>19</v>
      </c>
      <c r="F37" s="24">
        <f>F36/$F$35</f>
        <v>0.97212494638517821</v>
      </c>
      <c r="G37" s="8"/>
      <c r="H37" s="40"/>
      <c r="I37" s="40"/>
      <c r="J37" s="40"/>
    </row>
    <row r="38" spans="1:10" x14ac:dyDescent="0.2">
      <c r="A38" s="26" t="s">
        <v>106</v>
      </c>
      <c r="B38" s="26" t="s">
        <v>157</v>
      </c>
      <c r="C38" s="25" t="s">
        <v>61</v>
      </c>
      <c r="D38" s="37">
        <v>57.1</v>
      </c>
      <c r="E38" s="6">
        <v>54.6</v>
      </c>
      <c r="F38" s="24">
        <f>D38/E38</f>
        <v>1.0457875457875458</v>
      </c>
      <c r="G38" s="8"/>
      <c r="H38" s="40"/>
      <c r="I38" s="40"/>
      <c r="J38" s="40"/>
    </row>
    <row r="39" spans="1:10" x14ac:dyDescent="0.2">
      <c r="A39" s="26" t="s">
        <v>107</v>
      </c>
      <c r="B39" s="26" t="s">
        <v>157</v>
      </c>
      <c r="C39" s="25" t="s">
        <v>70</v>
      </c>
      <c r="D39" s="38" t="s">
        <v>19</v>
      </c>
      <c r="E39" s="23" t="s">
        <v>19</v>
      </c>
      <c r="F39" s="24">
        <f>F38/$F$35</f>
        <v>0.98196013688971451</v>
      </c>
      <c r="G39" s="8"/>
      <c r="H39" s="40"/>
      <c r="I39" s="40"/>
      <c r="J39" s="40"/>
    </row>
    <row r="40" spans="1:10" x14ac:dyDescent="0.2">
      <c r="A40" s="26" t="s">
        <v>108</v>
      </c>
      <c r="B40" s="26" t="s">
        <v>157</v>
      </c>
      <c r="C40" s="25" t="s">
        <v>53</v>
      </c>
      <c r="D40" s="37">
        <v>466.4</v>
      </c>
      <c r="E40" s="6">
        <v>464.1</v>
      </c>
      <c r="F40" s="24">
        <f>D40/E40</f>
        <v>1.0049558284852402</v>
      </c>
      <c r="G40" s="8"/>
      <c r="H40" s="40"/>
      <c r="I40" s="40"/>
      <c r="J40" s="40"/>
    </row>
    <row r="41" spans="1:10" x14ac:dyDescent="0.2">
      <c r="A41" s="26" t="s">
        <v>109</v>
      </c>
      <c r="B41" s="26" t="s">
        <v>157</v>
      </c>
      <c r="C41" s="25" t="s">
        <v>71</v>
      </c>
      <c r="D41" s="38" t="s">
        <v>19</v>
      </c>
      <c r="E41" s="23" t="s">
        <v>19</v>
      </c>
      <c r="F41" s="24">
        <f>F40/1.0687</f>
        <v>0.94035354026877538</v>
      </c>
      <c r="G41" s="8"/>
      <c r="H41" s="40"/>
      <c r="I41" s="40"/>
      <c r="J41" s="40"/>
    </row>
    <row r="42" spans="1:10" x14ac:dyDescent="0.2">
      <c r="A42" s="26" t="s">
        <v>110</v>
      </c>
      <c r="B42" s="26" t="s">
        <v>157</v>
      </c>
      <c r="C42" s="25" t="s">
        <v>30</v>
      </c>
      <c r="D42" s="37">
        <v>138.80000000000001</v>
      </c>
      <c r="E42" s="6">
        <v>124.7</v>
      </c>
      <c r="F42" s="24">
        <f>D42/E42</f>
        <v>1.1130713712910987</v>
      </c>
      <c r="G42" s="8"/>
      <c r="H42" s="40"/>
      <c r="I42" s="40"/>
      <c r="J42" s="40"/>
    </row>
    <row r="43" spans="1:10" x14ac:dyDescent="0.2">
      <c r="A43" s="26" t="s">
        <v>111</v>
      </c>
      <c r="B43" s="26" t="s">
        <v>157</v>
      </c>
      <c r="C43" s="25" t="s">
        <v>72</v>
      </c>
      <c r="D43" s="38" t="s">
        <v>19</v>
      </c>
      <c r="E43" s="23" t="s">
        <v>19</v>
      </c>
      <c r="F43" s="24">
        <f>F42/1.0651</f>
        <v>1.0450393120750152</v>
      </c>
      <c r="G43" s="8"/>
      <c r="H43" s="40"/>
      <c r="I43" s="40"/>
      <c r="J43" s="40"/>
    </row>
    <row r="44" spans="1:10" x14ac:dyDescent="0.2">
      <c r="A44" s="26" t="s">
        <v>112</v>
      </c>
      <c r="B44" s="26" t="s">
        <v>165</v>
      </c>
      <c r="C44" s="5" t="s">
        <v>220</v>
      </c>
      <c r="D44" s="13"/>
      <c r="E44" s="13"/>
      <c r="F44" s="14"/>
      <c r="G44" s="14"/>
      <c r="H44" s="40"/>
      <c r="I44" s="40"/>
      <c r="J44" s="40"/>
    </row>
    <row r="45" spans="1:10" x14ac:dyDescent="0.2">
      <c r="A45" s="26" t="s">
        <v>113</v>
      </c>
      <c r="B45" s="26" t="s">
        <v>165</v>
      </c>
      <c r="C45" s="10" t="s">
        <v>37</v>
      </c>
      <c r="D45" s="43">
        <v>46.9</v>
      </c>
      <c r="E45" s="6">
        <v>44.8</v>
      </c>
      <c r="F45" s="7">
        <f>D45-E45</f>
        <v>2.1000000000000014</v>
      </c>
      <c r="G45" s="14"/>
      <c r="H45" s="40"/>
      <c r="I45" s="40"/>
      <c r="J45" s="40"/>
    </row>
    <row r="46" spans="1:10" x14ac:dyDescent="0.2">
      <c r="A46" s="26" t="s">
        <v>114</v>
      </c>
      <c r="B46" s="26" t="s">
        <v>165</v>
      </c>
      <c r="C46" s="25" t="s">
        <v>33</v>
      </c>
      <c r="D46" s="44">
        <v>197</v>
      </c>
      <c r="E46" s="15">
        <v>208</v>
      </c>
      <c r="F46" s="24">
        <f>D46/E46</f>
        <v>0.94711538461538458</v>
      </c>
      <c r="G46" s="8"/>
      <c r="H46" s="40"/>
      <c r="I46" s="40"/>
      <c r="J46" s="40"/>
    </row>
    <row r="47" spans="1:10" x14ac:dyDescent="0.2">
      <c r="A47" s="26" t="s">
        <v>115</v>
      </c>
      <c r="B47" s="26" t="s">
        <v>165</v>
      </c>
      <c r="C47" s="25" t="s">
        <v>34</v>
      </c>
      <c r="D47" s="44">
        <v>2400</v>
      </c>
      <c r="E47" s="15">
        <v>2518</v>
      </c>
      <c r="F47" s="24">
        <f>D47/E47</f>
        <v>0.95313741064336777</v>
      </c>
      <c r="G47" s="8"/>
      <c r="H47" s="40"/>
      <c r="I47" s="40"/>
      <c r="J47" s="40"/>
    </row>
    <row r="48" spans="1:10" x14ac:dyDescent="0.2">
      <c r="A48" s="26" t="s">
        <v>116</v>
      </c>
      <c r="B48" s="26" t="s">
        <v>165</v>
      </c>
      <c r="C48" s="25" t="s">
        <v>35</v>
      </c>
      <c r="D48" s="44">
        <v>615</v>
      </c>
      <c r="E48" s="15">
        <v>631</v>
      </c>
      <c r="F48" s="24">
        <f>D48/E48</f>
        <v>0.97464342313787644</v>
      </c>
      <c r="G48" s="8"/>
      <c r="H48" s="40"/>
      <c r="I48" s="40"/>
      <c r="J48" s="40"/>
    </row>
    <row r="49" spans="1:10" x14ac:dyDescent="0.2">
      <c r="A49" s="26" t="s">
        <v>117</v>
      </c>
      <c r="B49" s="26" t="s">
        <v>165</v>
      </c>
      <c r="C49" s="5" t="s">
        <v>12</v>
      </c>
      <c r="D49" s="13"/>
      <c r="E49" s="13"/>
      <c r="F49" s="14"/>
      <c r="G49" s="14"/>
      <c r="H49" s="40"/>
      <c r="I49" s="40"/>
      <c r="J49" s="40"/>
    </row>
    <row r="50" spans="1:10" ht="37.5" x14ac:dyDescent="0.2">
      <c r="A50" s="26" t="s">
        <v>118</v>
      </c>
      <c r="B50" s="26" t="s">
        <v>165</v>
      </c>
      <c r="C50" s="25" t="s">
        <v>62</v>
      </c>
      <c r="D50" s="6">
        <f>[3]Лист2!$H$6/1000</f>
        <v>436.16220400000003</v>
      </c>
      <c r="E50" s="6">
        <v>412.192724</v>
      </c>
      <c r="F50" s="24">
        <f>D50/E50</f>
        <v>1.058151147762618</v>
      </c>
      <c r="G50" s="14"/>
      <c r="H50" s="40"/>
      <c r="I50" s="40"/>
      <c r="J50" s="40"/>
    </row>
    <row r="51" spans="1:10" x14ac:dyDescent="0.2">
      <c r="A51" s="26" t="s">
        <v>119</v>
      </c>
      <c r="B51" s="26" t="s">
        <v>165</v>
      </c>
      <c r="C51" s="25" t="s">
        <v>73</v>
      </c>
      <c r="D51" s="23" t="s">
        <v>19</v>
      </c>
      <c r="E51" s="23" t="s">
        <v>19</v>
      </c>
      <c r="F51" s="24">
        <f>F50/1.084</f>
        <v>0.97615419535296855</v>
      </c>
      <c r="G51" s="14"/>
      <c r="H51" s="40"/>
      <c r="I51" s="40"/>
      <c r="J51" s="40"/>
    </row>
    <row r="52" spans="1:10" x14ac:dyDescent="0.2">
      <c r="A52" s="26" t="s">
        <v>120</v>
      </c>
      <c r="B52" s="26" t="s">
        <v>165</v>
      </c>
      <c r="C52" s="25" t="s">
        <v>219</v>
      </c>
      <c r="D52" s="6">
        <v>141.5</v>
      </c>
      <c r="E52" s="6">
        <v>117.22903479999999</v>
      </c>
      <c r="F52" s="24">
        <f>D52/E52</f>
        <v>1.2070388555310361</v>
      </c>
      <c r="G52" s="8"/>
      <c r="H52" s="40"/>
      <c r="I52" s="40"/>
      <c r="J52" s="40"/>
    </row>
    <row r="53" spans="1:10" x14ac:dyDescent="0.2">
      <c r="A53" s="26" t="s">
        <v>121</v>
      </c>
      <c r="B53" s="26" t="s">
        <v>165</v>
      </c>
      <c r="C53" s="25" t="s">
        <v>73</v>
      </c>
      <c r="D53" s="23" t="s">
        <v>19</v>
      </c>
      <c r="E53" s="23" t="s">
        <v>19</v>
      </c>
      <c r="F53" s="45">
        <f>F52/1.084</f>
        <v>1.1135044792721733</v>
      </c>
      <c r="G53" s="8"/>
      <c r="H53" s="40"/>
      <c r="I53" s="40"/>
      <c r="J53" s="40"/>
    </row>
    <row r="54" spans="1:10" x14ac:dyDescent="0.2">
      <c r="A54" s="26" t="s">
        <v>122</v>
      </c>
      <c r="B54" s="26" t="s">
        <v>165</v>
      </c>
      <c r="C54" s="5" t="s">
        <v>57</v>
      </c>
      <c r="D54" s="11"/>
      <c r="E54" s="11"/>
      <c r="F54" s="12"/>
      <c r="G54" s="12"/>
      <c r="H54" s="40"/>
      <c r="I54" s="40"/>
      <c r="J54" s="40"/>
    </row>
    <row r="55" spans="1:10" ht="41.25" customHeight="1" x14ac:dyDescent="0.2">
      <c r="A55" s="26" t="s">
        <v>123</v>
      </c>
      <c r="B55" s="26" t="s">
        <v>165</v>
      </c>
      <c r="C55" s="25" t="s">
        <v>65</v>
      </c>
      <c r="D55" s="22">
        <v>1</v>
      </c>
      <c r="E55" s="15">
        <v>0</v>
      </c>
      <c r="F55" s="24" t="s">
        <v>217</v>
      </c>
      <c r="G55" s="8"/>
      <c r="H55" s="40"/>
      <c r="I55" s="40"/>
      <c r="J55" s="40"/>
    </row>
    <row r="56" spans="1:10" ht="37.5" x14ac:dyDescent="0.2">
      <c r="A56" s="26" t="s">
        <v>124</v>
      </c>
      <c r="B56" s="26" t="s">
        <v>165</v>
      </c>
      <c r="C56" s="25" t="s">
        <v>66</v>
      </c>
      <c r="D56" s="22">
        <v>1</v>
      </c>
      <c r="E56" s="15">
        <v>4</v>
      </c>
      <c r="F56" s="24">
        <f>D56/E56</f>
        <v>0.25</v>
      </c>
      <c r="G56" s="8"/>
      <c r="H56" s="40"/>
      <c r="I56" s="40"/>
      <c r="J56" s="40"/>
    </row>
    <row r="57" spans="1:10" x14ac:dyDescent="0.2">
      <c r="A57" s="26" t="s">
        <v>125</v>
      </c>
      <c r="B57" s="26" t="s">
        <v>155</v>
      </c>
      <c r="C57" s="32" t="s">
        <v>13</v>
      </c>
      <c r="D57" s="13"/>
      <c r="E57" s="13"/>
      <c r="F57" s="14"/>
      <c r="G57" s="14"/>
      <c r="H57" s="40"/>
      <c r="I57" s="40"/>
      <c r="J57" s="40"/>
    </row>
    <row r="58" spans="1:10" x14ac:dyDescent="0.2">
      <c r="A58" s="26" t="s">
        <v>126</v>
      </c>
      <c r="B58" s="26" t="s">
        <v>155</v>
      </c>
      <c r="C58" s="25" t="s">
        <v>22</v>
      </c>
      <c r="D58" s="6">
        <f>SUM(D59:D62)</f>
        <v>339.9372975</v>
      </c>
      <c r="E58" s="6">
        <v>318.98100000000005</v>
      </c>
      <c r="F58" s="24">
        <f>D58/E58</f>
        <v>1.0656976355958503</v>
      </c>
      <c r="G58" s="8"/>
      <c r="H58" s="40"/>
      <c r="I58" s="40"/>
      <c r="J58" s="40"/>
    </row>
    <row r="59" spans="1:10" x14ac:dyDescent="0.2">
      <c r="A59" s="26" t="s">
        <v>128</v>
      </c>
      <c r="B59" s="26" t="s">
        <v>155</v>
      </c>
      <c r="C59" s="25" t="s">
        <v>182</v>
      </c>
      <c r="D59" s="6">
        <f>[2]Показатели!$I$79/1000</f>
        <v>101.03729749999999</v>
      </c>
      <c r="E59" s="6">
        <v>133.28100000000001</v>
      </c>
      <c r="F59" s="24">
        <f>D59/E59</f>
        <v>0.75807727658105795</v>
      </c>
      <c r="G59" s="8"/>
      <c r="H59" s="40"/>
      <c r="I59" s="40"/>
      <c r="J59" s="40"/>
    </row>
    <row r="60" spans="1:10" x14ac:dyDescent="0.2">
      <c r="A60" s="26" t="s">
        <v>127</v>
      </c>
      <c r="B60" s="26" t="s">
        <v>156</v>
      </c>
      <c r="C60" s="35" t="s">
        <v>166</v>
      </c>
      <c r="D60" s="6">
        <v>224.4</v>
      </c>
      <c r="E60" s="6">
        <v>183.4</v>
      </c>
      <c r="F60" s="24">
        <f>D60/E60</f>
        <v>1.2235550708833152</v>
      </c>
      <c r="G60" s="8"/>
      <c r="H60" s="40"/>
      <c r="I60" s="40"/>
      <c r="J60" s="40"/>
    </row>
    <row r="61" spans="1:10" x14ac:dyDescent="0.2">
      <c r="A61" s="26" t="s">
        <v>164</v>
      </c>
      <c r="B61" s="26" t="s">
        <v>198</v>
      </c>
      <c r="C61" s="25" t="s">
        <v>167</v>
      </c>
      <c r="D61" s="33">
        <f>[4]Лист2!D61</f>
        <v>14.5</v>
      </c>
      <c r="E61" s="6">
        <v>2.2999999999999998</v>
      </c>
      <c r="F61" s="24">
        <f>D61/E61</f>
        <v>6.304347826086957</v>
      </c>
      <c r="G61" s="8"/>
      <c r="H61" s="40"/>
      <c r="I61" s="40"/>
      <c r="J61" s="40"/>
    </row>
    <row r="62" spans="1:10" x14ac:dyDescent="0.2">
      <c r="A62" s="26" t="s">
        <v>242</v>
      </c>
      <c r="B62" s="26" t="s">
        <v>198</v>
      </c>
      <c r="C62" s="25" t="s">
        <v>243</v>
      </c>
      <c r="D62" s="33">
        <f>[4]Лист2!D62</f>
        <v>0</v>
      </c>
      <c r="E62" s="6">
        <v>0</v>
      </c>
      <c r="F62" s="24" t="s">
        <v>217</v>
      </c>
      <c r="G62" s="8"/>
      <c r="H62" s="40"/>
      <c r="I62" s="40"/>
      <c r="J62" s="40"/>
    </row>
    <row r="63" spans="1:10" x14ac:dyDescent="0.2">
      <c r="A63" s="26" t="s">
        <v>129</v>
      </c>
      <c r="B63" s="26" t="s">
        <v>155</v>
      </c>
      <c r="C63" s="25" t="s">
        <v>23</v>
      </c>
      <c r="D63" s="30">
        <f>MROUND(D69/D64*100,0.1)</f>
        <v>92.100000000000009</v>
      </c>
      <c r="E63" s="30">
        <v>89</v>
      </c>
      <c r="F63" s="7">
        <f>D63-E63</f>
        <v>3.1000000000000085</v>
      </c>
      <c r="G63" s="8"/>
      <c r="H63" s="40"/>
      <c r="I63" s="40"/>
      <c r="J63" s="40"/>
    </row>
    <row r="64" spans="1:10" hidden="1" outlineLevel="1" x14ac:dyDescent="0.2">
      <c r="A64" s="26" t="s">
        <v>200</v>
      </c>
      <c r="B64" s="26" t="s">
        <v>155</v>
      </c>
      <c r="C64" s="25" t="s">
        <v>208</v>
      </c>
      <c r="D64" s="22">
        <f>SUM(D65:D68)</f>
        <v>76</v>
      </c>
      <c r="E64" s="22">
        <v>73</v>
      </c>
      <c r="F64" s="24">
        <f t="shared" ref="F64:F77" si="1">D64/E64</f>
        <v>1.0410958904109588</v>
      </c>
      <c r="G64" s="8"/>
      <c r="H64" s="40"/>
      <c r="I64" s="40"/>
      <c r="J64" s="40"/>
    </row>
    <row r="65" spans="1:10" hidden="1" outlineLevel="1" x14ac:dyDescent="0.2">
      <c r="A65" s="26" t="s">
        <v>201</v>
      </c>
      <c r="B65" s="26" t="s">
        <v>155</v>
      </c>
      <c r="C65" s="25" t="s">
        <v>209</v>
      </c>
      <c r="D65" s="22">
        <v>40</v>
      </c>
      <c r="E65" s="20">
        <v>40</v>
      </c>
      <c r="F65" s="24">
        <f t="shared" si="1"/>
        <v>1</v>
      </c>
      <c r="G65" s="8"/>
      <c r="H65" s="40"/>
      <c r="I65" s="40"/>
      <c r="J65" s="40"/>
    </row>
    <row r="66" spans="1:10" hidden="1" outlineLevel="1" x14ac:dyDescent="0.2">
      <c r="A66" s="26" t="s">
        <v>202</v>
      </c>
      <c r="B66" s="26" t="s">
        <v>156</v>
      </c>
      <c r="C66" s="25" t="s">
        <v>210</v>
      </c>
      <c r="D66" s="22">
        <v>18</v>
      </c>
      <c r="E66" s="20">
        <v>16</v>
      </c>
      <c r="F66" s="24">
        <f t="shared" si="1"/>
        <v>1.125</v>
      </c>
      <c r="G66" s="8"/>
      <c r="H66" s="40"/>
      <c r="I66" s="40"/>
      <c r="J66" s="40"/>
    </row>
    <row r="67" spans="1:10" hidden="1" outlineLevel="1" x14ac:dyDescent="0.2">
      <c r="A67" s="26" t="s">
        <v>203</v>
      </c>
      <c r="B67" s="26" t="s">
        <v>198</v>
      </c>
      <c r="C67" s="25" t="s">
        <v>211</v>
      </c>
      <c r="D67" s="34">
        <f>[4]Лист2!D67</f>
        <v>15</v>
      </c>
      <c r="E67" s="20">
        <v>14</v>
      </c>
      <c r="F67" s="24">
        <f t="shared" si="1"/>
        <v>1.0714285714285714</v>
      </c>
      <c r="G67" s="8"/>
      <c r="H67" s="40"/>
      <c r="I67" s="40"/>
      <c r="J67" s="40"/>
    </row>
    <row r="68" spans="1:10" hidden="1" outlineLevel="1" x14ac:dyDescent="0.2">
      <c r="A68" s="26" t="s">
        <v>204</v>
      </c>
      <c r="B68" s="26" t="s">
        <v>198</v>
      </c>
      <c r="C68" s="25" t="s">
        <v>246</v>
      </c>
      <c r="D68" s="34">
        <f>[4]Лист2!D68</f>
        <v>3</v>
      </c>
      <c r="E68" s="20">
        <v>3</v>
      </c>
      <c r="F68" s="24">
        <f t="shared" si="1"/>
        <v>1</v>
      </c>
      <c r="G68" s="8"/>
      <c r="H68" s="40"/>
      <c r="I68" s="40"/>
      <c r="J68" s="40"/>
    </row>
    <row r="69" spans="1:10" hidden="1" outlineLevel="1" x14ac:dyDescent="0.2">
      <c r="A69" s="26" t="s">
        <v>205</v>
      </c>
      <c r="B69" s="26" t="s">
        <v>155</v>
      </c>
      <c r="C69" s="25" t="s">
        <v>212</v>
      </c>
      <c r="D69" s="22">
        <f>SUM(D70:D73)</f>
        <v>70</v>
      </c>
      <c r="E69" s="20">
        <v>65</v>
      </c>
      <c r="F69" s="24">
        <f t="shared" si="1"/>
        <v>1.0769230769230769</v>
      </c>
      <c r="G69" s="8"/>
      <c r="H69" s="40"/>
      <c r="I69" s="40"/>
      <c r="J69" s="40"/>
    </row>
    <row r="70" spans="1:10" hidden="1" outlineLevel="1" x14ac:dyDescent="0.2">
      <c r="A70" s="26" t="s">
        <v>206</v>
      </c>
      <c r="B70" s="26" t="s">
        <v>155</v>
      </c>
      <c r="C70" s="25" t="s">
        <v>213</v>
      </c>
      <c r="D70" s="22">
        <v>37</v>
      </c>
      <c r="E70" s="20">
        <v>37</v>
      </c>
      <c r="F70" s="24">
        <f t="shared" si="1"/>
        <v>1</v>
      </c>
      <c r="G70" s="8"/>
      <c r="H70" s="40"/>
      <c r="I70" s="40"/>
      <c r="J70" s="40"/>
    </row>
    <row r="71" spans="1:10" hidden="1" outlineLevel="1" x14ac:dyDescent="0.2">
      <c r="A71" s="26" t="s">
        <v>207</v>
      </c>
      <c r="B71" s="26" t="s">
        <v>156</v>
      </c>
      <c r="C71" s="25" t="s">
        <v>214</v>
      </c>
      <c r="D71" s="22">
        <v>17</v>
      </c>
      <c r="E71" s="20">
        <v>16</v>
      </c>
      <c r="F71" s="24">
        <f t="shared" si="1"/>
        <v>1.0625</v>
      </c>
      <c r="G71" s="8"/>
      <c r="H71" s="40"/>
      <c r="I71" s="40"/>
      <c r="J71" s="40"/>
    </row>
    <row r="72" spans="1:10" ht="17.25" hidden="1" customHeight="1" outlineLevel="1" x14ac:dyDescent="0.2">
      <c r="A72" s="26" t="s">
        <v>244</v>
      </c>
      <c r="B72" s="26" t="s">
        <v>198</v>
      </c>
      <c r="C72" s="25" t="s">
        <v>215</v>
      </c>
      <c r="D72" s="34">
        <f>[4]Лист2!D72</f>
        <v>13</v>
      </c>
      <c r="E72" s="20">
        <v>9</v>
      </c>
      <c r="F72" s="24">
        <f t="shared" si="1"/>
        <v>1.4444444444444444</v>
      </c>
      <c r="G72" s="8"/>
      <c r="H72" s="40"/>
      <c r="I72" s="40"/>
      <c r="J72" s="40"/>
    </row>
    <row r="73" spans="1:10" ht="17.25" hidden="1" customHeight="1" outlineLevel="1" x14ac:dyDescent="0.2">
      <c r="A73" s="26" t="s">
        <v>245</v>
      </c>
      <c r="B73" s="26" t="s">
        <v>198</v>
      </c>
      <c r="C73" s="25" t="s">
        <v>247</v>
      </c>
      <c r="D73" s="34">
        <f>[4]Лист2!D73</f>
        <v>3</v>
      </c>
      <c r="E73" s="20">
        <v>3</v>
      </c>
      <c r="F73" s="24">
        <f t="shared" si="1"/>
        <v>1</v>
      </c>
      <c r="G73" s="8"/>
      <c r="H73" s="40"/>
      <c r="I73" s="40"/>
      <c r="J73" s="40"/>
    </row>
    <row r="74" spans="1:10" collapsed="1" x14ac:dyDescent="0.2">
      <c r="A74" s="26" t="s">
        <v>130</v>
      </c>
      <c r="B74" s="26" t="s">
        <v>155</v>
      </c>
      <c r="C74" s="25" t="s">
        <v>24</v>
      </c>
      <c r="D74" s="6">
        <f>SUM(D75:D78)</f>
        <v>13.226000000000001</v>
      </c>
      <c r="E74" s="6">
        <v>10.397</v>
      </c>
      <c r="F74" s="24">
        <f t="shared" si="1"/>
        <v>1.2720977204962971</v>
      </c>
      <c r="G74" s="8"/>
      <c r="H74" s="40"/>
      <c r="I74" s="40"/>
      <c r="J74" s="40"/>
    </row>
    <row r="75" spans="1:10" x14ac:dyDescent="0.2">
      <c r="A75" s="26" t="s">
        <v>249</v>
      </c>
      <c r="B75" s="26" t="s">
        <v>155</v>
      </c>
      <c r="C75" s="25" t="s">
        <v>183</v>
      </c>
      <c r="D75" s="6">
        <f>[2]Показатели!$L$79/1000</f>
        <v>11.026</v>
      </c>
      <c r="E75" s="6">
        <v>9.3970000000000002</v>
      </c>
      <c r="F75" s="24">
        <f t="shared" si="1"/>
        <v>1.1733531978290943</v>
      </c>
      <c r="G75" s="8"/>
      <c r="H75" s="40"/>
      <c r="I75" s="40"/>
      <c r="J75" s="40"/>
    </row>
    <row r="76" spans="1:10" x14ac:dyDescent="0.2">
      <c r="A76" s="26" t="s">
        <v>250</v>
      </c>
      <c r="B76" s="26" t="s">
        <v>156</v>
      </c>
      <c r="C76" s="25" t="s">
        <v>188</v>
      </c>
      <c r="D76" s="6">
        <v>0.9</v>
      </c>
      <c r="E76" s="6">
        <v>0</v>
      </c>
      <c r="F76" s="24" t="s">
        <v>217</v>
      </c>
      <c r="G76" s="8"/>
      <c r="H76" s="40"/>
      <c r="I76" s="40"/>
      <c r="J76" s="40"/>
    </row>
    <row r="77" spans="1:10" x14ac:dyDescent="0.2">
      <c r="A77" s="26" t="s">
        <v>251</v>
      </c>
      <c r="B77" s="26" t="s">
        <v>198</v>
      </c>
      <c r="C77" s="25" t="s">
        <v>193</v>
      </c>
      <c r="D77" s="33">
        <f>[4]Лист2!D77</f>
        <v>1.3</v>
      </c>
      <c r="E77" s="6">
        <v>1</v>
      </c>
      <c r="F77" s="24">
        <f t="shared" si="1"/>
        <v>1.3</v>
      </c>
      <c r="G77" s="8"/>
      <c r="H77" s="40"/>
      <c r="I77" s="40"/>
      <c r="J77" s="40"/>
    </row>
    <row r="78" spans="1:10" hidden="1" outlineLevel="1" x14ac:dyDescent="0.2">
      <c r="A78" s="26" t="s">
        <v>252</v>
      </c>
      <c r="B78" s="26" t="s">
        <v>198</v>
      </c>
      <c r="C78" s="25" t="s">
        <v>248</v>
      </c>
      <c r="D78" s="33">
        <f>[4]Лист2!D78</f>
        <v>0</v>
      </c>
      <c r="E78" s="29">
        <v>0</v>
      </c>
      <c r="F78" s="24">
        <f>D78/E79</f>
        <v>0</v>
      </c>
      <c r="G78" s="8"/>
      <c r="H78" s="40"/>
      <c r="I78" s="40"/>
      <c r="J78" s="40"/>
    </row>
    <row r="79" spans="1:10" collapsed="1" x14ac:dyDescent="0.2">
      <c r="A79" s="26" t="s">
        <v>131</v>
      </c>
      <c r="B79" s="26" t="s">
        <v>155</v>
      </c>
      <c r="C79" s="25" t="s">
        <v>25</v>
      </c>
      <c r="D79" s="6">
        <f>SUM(D80:D82)</f>
        <v>864.3107</v>
      </c>
      <c r="E79" s="6">
        <v>699.4117</v>
      </c>
      <c r="F79" s="24">
        <f>D79/E80</f>
        <v>1.6494110723100266</v>
      </c>
      <c r="G79" s="8"/>
      <c r="H79" s="40"/>
      <c r="I79" s="40"/>
      <c r="J79" s="40"/>
    </row>
    <row r="80" spans="1:10" hidden="1" outlineLevel="1" x14ac:dyDescent="0.2">
      <c r="A80" s="26" t="s">
        <v>168</v>
      </c>
      <c r="B80" s="26" t="s">
        <v>155</v>
      </c>
      <c r="C80" s="25" t="s">
        <v>184</v>
      </c>
      <c r="D80" s="6">
        <f>[2]Показатели!$AA$77/1000</f>
        <v>646.11069999999995</v>
      </c>
      <c r="E80" s="6">
        <v>524.01170000000002</v>
      </c>
      <c r="F80" s="24">
        <f>D80/E80</f>
        <v>1.2330081561155981</v>
      </c>
      <c r="G80" s="8"/>
      <c r="H80" s="40"/>
      <c r="I80" s="40"/>
      <c r="J80" s="40"/>
    </row>
    <row r="81" spans="1:10" hidden="1" outlineLevel="1" x14ac:dyDescent="0.2">
      <c r="A81" s="26" t="s">
        <v>169</v>
      </c>
      <c r="B81" s="26" t="s">
        <v>156</v>
      </c>
      <c r="C81" s="25" t="s">
        <v>189</v>
      </c>
      <c r="D81" s="6">
        <v>199.5</v>
      </c>
      <c r="E81" s="6">
        <v>147.6</v>
      </c>
      <c r="F81" s="24">
        <f>D81/E81</f>
        <v>1.3516260162601625</v>
      </c>
      <c r="G81" s="8"/>
      <c r="H81" s="40"/>
      <c r="I81" s="40"/>
      <c r="J81" s="40"/>
    </row>
    <row r="82" spans="1:10" hidden="1" outlineLevel="1" x14ac:dyDescent="0.2">
      <c r="A82" s="26" t="s">
        <v>170</v>
      </c>
      <c r="B82" s="26" t="s">
        <v>198</v>
      </c>
      <c r="C82" s="25" t="s">
        <v>194</v>
      </c>
      <c r="D82" s="33">
        <f>[4]Лист2!D82</f>
        <v>18.7</v>
      </c>
      <c r="E82" s="6">
        <v>27.8</v>
      </c>
      <c r="F82" s="24">
        <f>D82/E82</f>
        <v>0.67266187050359705</v>
      </c>
      <c r="G82" s="8"/>
      <c r="H82" s="40"/>
      <c r="I82" s="40"/>
      <c r="J82" s="40"/>
    </row>
    <row r="83" spans="1:10" collapsed="1" x14ac:dyDescent="0.2">
      <c r="A83" s="26" t="s">
        <v>171</v>
      </c>
      <c r="B83" s="26" t="s">
        <v>155</v>
      </c>
      <c r="C83" s="25" t="s">
        <v>39</v>
      </c>
      <c r="D83" s="6">
        <f>SUM(D84:D86)</f>
        <v>1.4</v>
      </c>
      <c r="E83" s="6">
        <v>8.8000000000000007</v>
      </c>
      <c r="F83" s="24">
        <f>D83/E83</f>
        <v>0.15909090909090906</v>
      </c>
      <c r="G83" s="8"/>
      <c r="H83" s="40"/>
      <c r="I83" s="40"/>
      <c r="J83" s="40"/>
    </row>
    <row r="84" spans="1:10" ht="37.5" hidden="1" outlineLevel="1" x14ac:dyDescent="0.2">
      <c r="A84" s="26" t="s">
        <v>172</v>
      </c>
      <c r="B84" s="26" t="s">
        <v>155</v>
      </c>
      <c r="C84" s="25" t="s">
        <v>185</v>
      </c>
      <c r="D84" s="6">
        <v>0</v>
      </c>
      <c r="E84" s="6">
        <v>0</v>
      </c>
      <c r="F84" s="24" t="s">
        <v>217</v>
      </c>
      <c r="G84" s="8"/>
      <c r="H84" s="40"/>
      <c r="I84" s="40"/>
      <c r="J84" s="40"/>
    </row>
    <row r="85" spans="1:10" ht="37.5" hidden="1" outlineLevel="1" x14ac:dyDescent="0.2">
      <c r="A85" s="26" t="s">
        <v>173</v>
      </c>
      <c r="B85" s="26" t="s">
        <v>156</v>
      </c>
      <c r="C85" s="25" t="s">
        <v>190</v>
      </c>
      <c r="D85" s="6">
        <v>0</v>
      </c>
      <c r="E85" s="6">
        <v>0</v>
      </c>
      <c r="F85" s="24" t="s">
        <v>217</v>
      </c>
      <c r="G85" s="8"/>
      <c r="H85" s="40"/>
      <c r="I85" s="40"/>
      <c r="J85" s="40"/>
    </row>
    <row r="86" spans="1:10" hidden="1" outlineLevel="1" x14ac:dyDescent="0.2">
      <c r="A86" s="26" t="s">
        <v>174</v>
      </c>
      <c r="B86" s="26" t="s">
        <v>198</v>
      </c>
      <c r="C86" s="35" t="s">
        <v>195</v>
      </c>
      <c r="D86" s="33">
        <f>[4]Лист2!D86</f>
        <v>1.4</v>
      </c>
      <c r="E86" s="6">
        <v>8.8000000000000007</v>
      </c>
      <c r="F86" s="24">
        <f t="shared" ref="F86:F91" si="2">D86/E86</f>
        <v>0.15909090909090906</v>
      </c>
      <c r="G86" s="8"/>
      <c r="H86" s="40"/>
      <c r="I86" s="40"/>
      <c r="J86" s="40"/>
    </row>
    <row r="87" spans="1:10" collapsed="1" x14ac:dyDescent="0.2">
      <c r="A87" s="26" t="s">
        <v>132</v>
      </c>
      <c r="B87" s="26" t="s">
        <v>155</v>
      </c>
      <c r="C87" s="25" t="s">
        <v>26</v>
      </c>
      <c r="D87" s="6">
        <f>SUM(D88:D90)</f>
        <v>731.18040000000008</v>
      </c>
      <c r="E87" s="6">
        <v>582.60269999999991</v>
      </c>
      <c r="F87" s="24">
        <f t="shared" si="2"/>
        <v>1.2550240498370504</v>
      </c>
      <c r="G87" s="8"/>
      <c r="H87" s="40"/>
      <c r="I87" s="40"/>
      <c r="J87" s="40"/>
    </row>
    <row r="88" spans="1:10" ht="18.75" hidden="1" customHeight="1" outlineLevel="1" x14ac:dyDescent="0.2">
      <c r="A88" s="26" t="s">
        <v>175</v>
      </c>
      <c r="B88" s="26" t="s">
        <v>155</v>
      </c>
      <c r="C88" s="25" t="s">
        <v>186</v>
      </c>
      <c r="D88" s="6">
        <f>[2]Показатели!$X$79/1000</f>
        <v>523.58040000000005</v>
      </c>
      <c r="E88" s="6">
        <v>412.22269999999997</v>
      </c>
      <c r="F88" s="24">
        <f t="shared" si="2"/>
        <v>1.2701396599459469</v>
      </c>
      <c r="G88" s="8"/>
      <c r="H88" s="40"/>
      <c r="I88" s="40"/>
      <c r="J88" s="40"/>
    </row>
    <row r="89" spans="1:10" hidden="1" outlineLevel="1" x14ac:dyDescent="0.2">
      <c r="A89" s="26" t="s">
        <v>176</v>
      </c>
      <c r="B89" s="26" t="s">
        <v>156</v>
      </c>
      <c r="C89" s="25" t="s">
        <v>191</v>
      </c>
      <c r="D89" s="6">
        <v>169.2</v>
      </c>
      <c r="E89" s="6">
        <v>127.38</v>
      </c>
      <c r="F89" s="24">
        <f t="shared" si="2"/>
        <v>1.328308996702779</v>
      </c>
      <c r="G89" s="8"/>
      <c r="H89" s="40"/>
      <c r="I89" s="40"/>
      <c r="J89" s="40"/>
    </row>
    <row r="90" spans="1:10" hidden="1" outlineLevel="1" x14ac:dyDescent="0.2">
      <c r="A90" s="26" t="s">
        <v>177</v>
      </c>
      <c r="B90" s="26" t="s">
        <v>198</v>
      </c>
      <c r="C90" s="25" t="s">
        <v>196</v>
      </c>
      <c r="D90" s="33">
        <f>[4]Лист2!D90</f>
        <v>38.4</v>
      </c>
      <c r="E90" s="6">
        <v>43</v>
      </c>
      <c r="F90" s="24">
        <f t="shared" si="2"/>
        <v>0.89302325581395348</v>
      </c>
      <c r="G90" s="8"/>
      <c r="H90" s="40"/>
      <c r="I90" s="40"/>
      <c r="J90" s="40"/>
    </row>
    <row r="91" spans="1:10" collapsed="1" x14ac:dyDescent="0.2">
      <c r="A91" s="26" t="s">
        <v>178</v>
      </c>
      <c r="B91" s="26" t="s">
        <v>155</v>
      </c>
      <c r="C91" s="25" t="s">
        <v>40</v>
      </c>
      <c r="D91" s="6">
        <f>SUM(D92:D94)</f>
        <v>23.2</v>
      </c>
      <c r="E91" s="6">
        <v>19.7</v>
      </c>
      <c r="F91" s="24">
        <f t="shared" si="2"/>
        <v>1.1776649746192893</v>
      </c>
      <c r="G91" s="8"/>
      <c r="H91" s="40"/>
      <c r="I91" s="40"/>
      <c r="J91" s="40"/>
    </row>
    <row r="92" spans="1:10" hidden="1" outlineLevel="1" x14ac:dyDescent="0.2">
      <c r="A92" s="26" t="s">
        <v>179</v>
      </c>
      <c r="B92" s="26" t="s">
        <v>155</v>
      </c>
      <c r="C92" s="25" t="s">
        <v>187</v>
      </c>
      <c r="D92" s="6">
        <v>0</v>
      </c>
      <c r="E92" s="6">
        <v>0</v>
      </c>
      <c r="F92" s="24" t="s">
        <v>217</v>
      </c>
      <c r="G92" s="8"/>
      <c r="H92" s="40"/>
      <c r="I92" s="40"/>
      <c r="J92" s="40"/>
    </row>
    <row r="93" spans="1:10" ht="37.5" hidden="1" outlineLevel="1" x14ac:dyDescent="0.2">
      <c r="A93" s="26" t="s">
        <v>180</v>
      </c>
      <c r="B93" s="26" t="s">
        <v>156</v>
      </c>
      <c r="C93" s="25" t="s">
        <v>192</v>
      </c>
      <c r="D93" s="6">
        <v>0</v>
      </c>
      <c r="E93" s="6">
        <v>0</v>
      </c>
      <c r="F93" s="24" t="s">
        <v>217</v>
      </c>
      <c r="G93" s="8"/>
      <c r="H93" s="40"/>
      <c r="I93" s="40"/>
      <c r="J93" s="40"/>
    </row>
    <row r="94" spans="1:10" hidden="1" outlineLevel="1" x14ac:dyDescent="0.2">
      <c r="A94" s="26" t="s">
        <v>181</v>
      </c>
      <c r="B94" s="26" t="s">
        <v>198</v>
      </c>
      <c r="C94" s="35" t="s">
        <v>197</v>
      </c>
      <c r="D94" s="33">
        <f>[4]Лист2!D94</f>
        <v>23.2</v>
      </c>
      <c r="E94" s="6">
        <v>19.7</v>
      </c>
      <c r="F94" s="24">
        <f>D94/E94</f>
        <v>1.1776649746192893</v>
      </c>
      <c r="G94" s="8"/>
      <c r="H94" s="40"/>
      <c r="I94" s="40"/>
      <c r="J94" s="40"/>
    </row>
    <row r="95" spans="1:10" collapsed="1" x14ac:dyDescent="0.2">
      <c r="A95" s="26" t="s">
        <v>133</v>
      </c>
      <c r="B95" s="26" t="s">
        <v>155</v>
      </c>
      <c r="C95" s="32" t="s">
        <v>42</v>
      </c>
      <c r="D95" s="13"/>
      <c r="E95" s="13"/>
      <c r="F95" s="14"/>
      <c r="G95" s="14"/>
      <c r="H95" s="40"/>
      <c r="I95" s="40"/>
      <c r="J95" s="40"/>
    </row>
    <row r="96" spans="1:10" x14ac:dyDescent="0.2">
      <c r="A96" s="26" t="s">
        <v>134</v>
      </c>
      <c r="B96" s="26" t="s">
        <v>155</v>
      </c>
      <c r="C96" s="25" t="s">
        <v>20</v>
      </c>
      <c r="D96" s="6">
        <f>[5]Факт!D18/1000000</f>
        <v>746.95637297000007</v>
      </c>
      <c r="E96" s="6">
        <v>720.45969788000002</v>
      </c>
      <c r="F96" s="24">
        <f t="shared" ref="F96:F105" si="3">D96/E96</f>
        <v>1.0367774563490064</v>
      </c>
      <c r="G96" s="8"/>
    </row>
    <row r="97" spans="1:7" ht="37.5" x14ac:dyDescent="0.2">
      <c r="A97" s="26" t="s">
        <v>135</v>
      </c>
      <c r="B97" s="26" t="s">
        <v>155</v>
      </c>
      <c r="C97" s="25" t="s">
        <v>43</v>
      </c>
      <c r="D97" s="6">
        <f>([5]Факт!D18-[5]Факт!$D$161)/1000000</f>
        <v>401.77571697000002</v>
      </c>
      <c r="E97" s="6">
        <v>381.91960988</v>
      </c>
      <c r="F97" s="24">
        <f t="shared" si="3"/>
        <v>1.0519902790439037</v>
      </c>
      <c r="G97" s="8"/>
    </row>
    <row r="98" spans="1:7" x14ac:dyDescent="0.2">
      <c r="A98" s="26" t="s">
        <v>136</v>
      </c>
      <c r="B98" s="26" t="s">
        <v>155</v>
      </c>
      <c r="C98" s="25" t="s">
        <v>161</v>
      </c>
      <c r="D98" s="6">
        <f>[5]Факт!D19/1000000</f>
        <v>123.08172374999999</v>
      </c>
      <c r="E98" s="6">
        <v>126.43433043</v>
      </c>
      <c r="F98" s="24">
        <f t="shared" si="3"/>
        <v>0.97348341491905022</v>
      </c>
      <c r="G98" s="8"/>
    </row>
    <row r="99" spans="1:7" ht="37.5" x14ac:dyDescent="0.2">
      <c r="A99" s="26" t="s">
        <v>135</v>
      </c>
      <c r="B99" s="26" t="s">
        <v>155</v>
      </c>
      <c r="C99" s="25" t="s">
        <v>258</v>
      </c>
      <c r="D99" s="6">
        <f>[6]Факт!D7/1000000</f>
        <v>685.14351730999999</v>
      </c>
      <c r="E99" s="6">
        <v>668.26121951000005</v>
      </c>
      <c r="F99" s="24">
        <f t="shared" si="3"/>
        <v>1.025263021864981</v>
      </c>
      <c r="G99" s="8"/>
    </row>
    <row r="100" spans="1:7" x14ac:dyDescent="0.2">
      <c r="A100" s="26" t="s">
        <v>136</v>
      </c>
      <c r="B100" s="26" t="s">
        <v>155</v>
      </c>
      <c r="C100" s="25" t="s">
        <v>44</v>
      </c>
      <c r="D100" s="6">
        <f>[6]Факт!D295/1000000</f>
        <v>59.328216779999998</v>
      </c>
      <c r="E100" s="6">
        <v>49.766151069999999</v>
      </c>
      <c r="F100" s="24">
        <f t="shared" si="3"/>
        <v>1.192139948627938</v>
      </c>
      <c r="G100" s="8"/>
    </row>
    <row r="101" spans="1:7" x14ac:dyDescent="0.2">
      <c r="A101" s="26" t="s">
        <v>137</v>
      </c>
      <c r="B101" s="26" t="s">
        <v>155</v>
      </c>
      <c r="C101" s="25" t="s">
        <v>14</v>
      </c>
      <c r="D101" s="6">
        <f>[6]Факт!D342/1000000</f>
        <v>377.23000325999999</v>
      </c>
      <c r="E101" s="6">
        <v>357.31724391</v>
      </c>
      <c r="F101" s="24">
        <f t="shared" si="3"/>
        <v>1.0557285148964586</v>
      </c>
      <c r="G101" s="8"/>
    </row>
    <row r="102" spans="1:7" x14ac:dyDescent="0.2">
      <c r="A102" s="26" t="s">
        <v>138</v>
      </c>
      <c r="B102" s="26" t="s">
        <v>155</v>
      </c>
      <c r="C102" s="25" t="s">
        <v>47</v>
      </c>
      <c r="D102" s="6">
        <f>[6]Факт!D434/1000000</f>
        <v>54.034721529999999</v>
      </c>
      <c r="E102" s="6">
        <v>55.834688360000001</v>
      </c>
      <c r="F102" s="24">
        <f t="shared" si="3"/>
        <v>0.96776257049391001</v>
      </c>
      <c r="G102" s="8"/>
    </row>
    <row r="103" spans="1:7" x14ac:dyDescent="0.2">
      <c r="A103" s="26" t="s">
        <v>139</v>
      </c>
      <c r="B103" s="26" t="s">
        <v>155</v>
      </c>
      <c r="C103" s="25" t="s">
        <v>45</v>
      </c>
      <c r="D103" s="6">
        <f>[6]Факт!D55/1000000</f>
        <v>71.676158849999993</v>
      </c>
      <c r="E103" s="6">
        <v>79.233066349999987</v>
      </c>
      <c r="F103" s="24">
        <f t="shared" si="3"/>
        <v>0.90462432103007973</v>
      </c>
      <c r="G103" s="8"/>
    </row>
    <row r="104" spans="1:7" ht="37.5" x14ac:dyDescent="0.2">
      <c r="A104" s="26" t="s">
        <v>140</v>
      </c>
      <c r="B104" s="26" t="s">
        <v>155</v>
      </c>
      <c r="C104" s="25" t="s">
        <v>15</v>
      </c>
      <c r="D104" s="6">
        <f>D96*1000000/D$4</f>
        <v>23108.413963927731</v>
      </c>
      <c r="E104" s="6">
        <v>22164.580768497155</v>
      </c>
      <c r="F104" s="24">
        <f t="shared" si="3"/>
        <v>1.0425829482311735</v>
      </c>
      <c r="G104" s="8"/>
    </row>
    <row r="105" spans="1:7" x14ac:dyDescent="0.2">
      <c r="A105" s="26" t="s">
        <v>141</v>
      </c>
      <c r="B105" s="26" t="s">
        <v>155</v>
      </c>
      <c r="C105" s="25" t="s">
        <v>54</v>
      </c>
      <c r="D105" s="6">
        <f>D98*1000000/D4</f>
        <v>3807.7503944437572</v>
      </c>
      <c r="E105" s="6">
        <v>3889.6886765113063</v>
      </c>
      <c r="F105" s="24">
        <f t="shared" si="3"/>
        <v>0.97893448836603547</v>
      </c>
      <c r="G105" s="8"/>
    </row>
    <row r="106" spans="1:7" x14ac:dyDescent="0.2">
      <c r="A106" s="26" t="s">
        <v>142</v>
      </c>
      <c r="B106" s="26" t="s">
        <v>198</v>
      </c>
      <c r="C106" s="5" t="s">
        <v>16</v>
      </c>
      <c r="D106" s="13"/>
      <c r="E106" s="13"/>
      <c r="F106" s="14"/>
      <c r="G106" s="14"/>
    </row>
    <row r="107" spans="1:7" x14ac:dyDescent="0.2">
      <c r="A107" s="26" t="s">
        <v>143</v>
      </c>
      <c r="B107" s="26" t="s">
        <v>155</v>
      </c>
      <c r="C107" s="25" t="s">
        <v>17</v>
      </c>
      <c r="D107" s="42">
        <f>741405.6+D110</f>
        <v>744302.79999999993</v>
      </c>
      <c r="E107" s="6">
        <v>738790</v>
      </c>
      <c r="F107" s="24">
        <f>D107/E107</f>
        <v>1.0074619309952759</v>
      </c>
      <c r="G107" s="12"/>
    </row>
    <row r="108" spans="1:7" ht="37.5" x14ac:dyDescent="0.2">
      <c r="A108" s="26" t="s">
        <v>144</v>
      </c>
      <c r="B108" s="26" t="s">
        <v>155</v>
      </c>
      <c r="C108" s="25" t="s">
        <v>18</v>
      </c>
      <c r="D108" s="6">
        <f>D107/D4</f>
        <v>23.026320999876251</v>
      </c>
      <c r="E108" s="6">
        <v>22.728503307183509</v>
      </c>
      <c r="F108" s="24">
        <f>D108/E108</f>
        <v>1.0131032689952186</v>
      </c>
      <c r="G108" s="12"/>
    </row>
    <row r="109" spans="1:7" x14ac:dyDescent="0.2">
      <c r="A109" s="26" t="s">
        <v>145</v>
      </c>
      <c r="B109" s="26" t="s">
        <v>198</v>
      </c>
      <c r="C109" s="35" t="s">
        <v>32</v>
      </c>
      <c r="D109" s="34">
        <f>[4]Лист2!D109</f>
        <v>457</v>
      </c>
      <c r="E109" s="15">
        <v>523</v>
      </c>
      <c r="F109" s="24">
        <f>D109/E109</f>
        <v>0.87380497131931167</v>
      </c>
      <c r="G109" s="12"/>
    </row>
    <row r="110" spans="1:7" x14ac:dyDescent="0.2">
      <c r="A110" s="26" t="s">
        <v>146</v>
      </c>
      <c r="B110" s="26" t="s">
        <v>198</v>
      </c>
      <c r="C110" s="35" t="s">
        <v>31</v>
      </c>
      <c r="D110" s="33">
        <f>[4]Лист2!D110</f>
        <v>2897.2</v>
      </c>
      <c r="E110" s="6">
        <v>2383.3000000000002</v>
      </c>
      <c r="F110" s="24">
        <f>D110/E110</f>
        <v>1.2156253933621448</v>
      </c>
      <c r="G110" s="12"/>
    </row>
    <row r="111" spans="1:7" ht="37.5" x14ac:dyDescent="0.2">
      <c r="A111" s="26" t="s">
        <v>147</v>
      </c>
      <c r="B111" s="26" t="s">
        <v>198</v>
      </c>
      <c r="C111" s="25" t="s">
        <v>41</v>
      </c>
      <c r="D111" s="34">
        <f>[4]Лист2!D111</f>
        <v>13</v>
      </c>
      <c r="E111" s="15">
        <v>110</v>
      </c>
      <c r="F111" s="24">
        <f>D111/E111</f>
        <v>0.11818181818181818</v>
      </c>
      <c r="G111" s="12"/>
    </row>
    <row r="112" spans="1:7" x14ac:dyDescent="0.2">
      <c r="A112" s="26" t="s">
        <v>148</v>
      </c>
      <c r="B112" s="26" t="s">
        <v>158</v>
      </c>
      <c r="C112" s="5" t="s">
        <v>221</v>
      </c>
      <c r="D112" s="13"/>
      <c r="E112" s="13"/>
      <c r="F112" s="14"/>
      <c r="G112" s="14"/>
    </row>
    <row r="113" spans="1:7" ht="37.5" x14ac:dyDescent="0.2">
      <c r="A113" s="26" t="s">
        <v>149</v>
      </c>
      <c r="B113" s="26" t="s">
        <v>158</v>
      </c>
      <c r="C113" s="25" t="s">
        <v>253</v>
      </c>
      <c r="D113" s="41">
        <v>7.6</v>
      </c>
      <c r="E113" s="6">
        <v>15.4</v>
      </c>
      <c r="F113" s="24">
        <f>D113/E113</f>
        <v>0.49350649350649345</v>
      </c>
      <c r="G113" s="14"/>
    </row>
    <row r="114" spans="1:7" x14ac:dyDescent="0.2">
      <c r="A114" s="26" t="s">
        <v>150</v>
      </c>
      <c r="B114" s="26" t="s">
        <v>158</v>
      </c>
      <c r="C114" s="25" t="s">
        <v>199</v>
      </c>
      <c r="D114" s="41">
        <v>82</v>
      </c>
      <c r="E114" s="6">
        <v>81.599999999999994</v>
      </c>
      <c r="F114" s="7">
        <f>D114-E114</f>
        <v>0.40000000000000568</v>
      </c>
      <c r="G114" s="14"/>
    </row>
    <row r="115" spans="1:7" x14ac:dyDescent="0.2">
      <c r="A115" s="26" t="s">
        <v>151</v>
      </c>
      <c r="B115" s="26" t="s">
        <v>158</v>
      </c>
      <c r="C115" s="25" t="s">
        <v>38</v>
      </c>
      <c r="D115" s="41">
        <v>12.8</v>
      </c>
      <c r="E115" s="6">
        <v>16.600000000000001</v>
      </c>
      <c r="F115" s="7">
        <f>D115-E115</f>
        <v>-3.8000000000000007</v>
      </c>
      <c r="G115" s="14"/>
    </row>
    <row r="116" spans="1:7" x14ac:dyDescent="0.2">
      <c r="A116" s="26" t="s">
        <v>224</v>
      </c>
      <c r="B116" s="26" t="s">
        <v>222</v>
      </c>
      <c r="C116" s="5" t="s">
        <v>222</v>
      </c>
      <c r="D116" s="13"/>
      <c r="E116" s="13"/>
      <c r="F116" s="14"/>
      <c r="G116" s="14"/>
    </row>
    <row r="117" spans="1:7" x14ac:dyDescent="0.2">
      <c r="A117" s="26" t="s">
        <v>225</v>
      </c>
      <c r="B117" s="26" t="s">
        <v>222</v>
      </c>
      <c r="C117" s="25" t="s">
        <v>236</v>
      </c>
      <c r="D117" s="6">
        <v>100</v>
      </c>
      <c r="E117" s="6">
        <v>100</v>
      </c>
      <c r="F117" s="7">
        <f>D117-E117</f>
        <v>0</v>
      </c>
      <c r="G117" s="12"/>
    </row>
    <row r="118" spans="1:7" ht="43.5" hidden="1" customHeight="1" outlineLevel="1" x14ac:dyDescent="0.2">
      <c r="A118" s="26" t="s">
        <v>226</v>
      </c>
      <c r="B118" s="26" t="s">
        <v>222</v>
      </c>
      <c r="C118" s="25" t="s">
        <v>238</v>
      </c>
      <c r="D118" s="22"/>
      <c r="E118" s="22"/>
      <c r="F118" s="24"/>
      <c r="G118" s="12"/>
    </row>
    <row r="119" spans="1:7" ht="56.25" hidden="1" customHeight="1" outlineLevel="1" x14ac:dyDescent="0.2">
      <c r="A119" s="26" t="s">
        <v>227</v>
      </c>
      <c r="B119" s="26" t="s">
        <v>222</v>
      </c>
      <c r="C119" s="25" t="s">
        <v>239</v>
      </c>
      <c r="D119" s="22"/>
      <c r="E119" s="22"/>
      <c r="F119" s="24"/>
      <c r="G119" s="12"/>
    </row>
    <row r="120" spans="1:7" collapsed="1" x14ac:dyDescent="0.2">
      <c r="A120" s="26" t="s">
        <v>228</v>
      </c>
      <c r="B120" s="26" t="s">
        <v>223</v>
      </c>
      <c r="C120" s="5" t="s">
        <v>223</v>
      </c>
      <c r="D120" s="13"/>
      <c r="E120" s="13"/>
      <c r="F120" s="14"/>
      <c r="G120" s="14"/>
    </row>
    <row r="121" spans="1:7" ht="42" customHeight="1" x14ac:dyDescent="0.2">
      <c r="A121" s="26" t="s">
        <v>229</v>
      </c>
      <c r="B121" s="26" t="s">
        <v>223</v>
      </c>
      <c r="C121" s="25" t="s">
        <v>240</v>
      </c>
      <c r="D121" s="23">
        <f>D123/D122*100</f>
        <v>76.923076923076934</v>
      </c>
      <c r="E121" s="23">
        <v>100</v>
      </c>
      <c r="F121" s="7">
        <f>D121-E121</f>
        <v>-23.076923076923066</v>
      </c>
      <c r="G121" s="12"/>
    </row>
    <row r="122" spans="1:7" ht="37.5" hidden="1" outlineLevel="1" x14ac:dyDescent="0.2">
      <c r="A122" s="26" t="s">
        <v>230</v>
      </c>
      <c r="B122" s="26" t="s">
        <v>223</v>
      </c>
      <c r="C122" s="25" t="s">
        <v>237</v>
      </c>
      <c r="D122" s="22">
        <v>13</v>
      </c>
      <c r="E122" s="22">
        <v>10</v>
      </c>
      <c r="F122" s="24">
        <f>D122/E122</f>
        <v>1.3</v>
      </c>
      <c r="G122" s="12"/>
    </row>
    <row r="123" spans="1:7" ht="37.5" hidden="1" outlineLevel="1" x14ac:dyDescent="0.2">
      <c r="A123" s="26" t="s">
        <v>231</v>
      </c>
      <c r="B123" s="26" t="s">
        <v>223</v>
      </c>
      <c r="C123" s="25" t="s">
        <v>241</v>
      </c>
      <c r="D123" s="22">
        <v>10</v>
      </c>
      <c r="E123" s="22">
        <v>10</v>
      </c>
      <c r="F123" s="24">
        <f>D123/E123</f>
        <v>1</v>
      </c>
      <c r="G123" s="12"/>
    </row>
    <row r="124" spans="1:7" collapsed="1" x14ac:dyDescent="0.2">
      <c r="A124" s="26" t="s">
        <v>232</v>
      </c>
      <c r="B124" s="26" t="s">
        <v>159</v>
      </c>
      <c r="C124" s="5" t="s">
        <v>36</v>
      </c>
      <c r="D124" s="13"/>
      <c r="E124" s="13"/>
      <c r="F124" s="14"/>
      <c r="G124" s="14"/>
    </row>
    <row r="125" spans="1:7" ht="37.5" x14ac:dyDescent="0.2">
      <c r="A125" s="26" t="s">
        <v>233</v>
      </c>
      <c r="B125" s="26" t="s">
        <v>159</v>
      </c>
      <c r="C125" s="25" t="s">
        <v>27</v>
      </c>
      <c r="D125" s="6">
        <v>14</v>
      </c>
      <c r="E125" s="6">
        <v>16.600000000000001</v>
      </c>
      <c r="F125" s="7">
        <f>D125-E125</f>
        <v>-2.6000000000000014</v>
      </c>
      <c r="G125" s="12"/>
    </row>
    <row r="126" spans="1:7" ht="37.5" x14ac:dyDescent="0.2">
      <c r="A126" s="26" t="s">
        <v>234</v>
      </c>
      <c r="B126" s="26" t="s">
        <v>159</v>
      </c>
      <c r="C126" s="25" t="s">
        <v>28</v>
      </c>
      <c r="D126" s="22">
        <v>2</v>
      </c>
      <c r="E126" s="15">
        <v>3</v>
      </c>
      <c r="F126" s="24">
        <f>D126/E126</f>
        <v>0.66666666666666663</v>
      </c>
      <c r="G126" s="12"/>
    </row>
    <row r="127" spans="1:7" ht="20.25" customHeight="1" x14ac:dyDescent="0.2">
      <c r="A127" s="26" t="s">
        <v>235</v>
      </c>
      <c r="B127" s="26" t="s">
        <v>159</v>
      </c>
      <c r="C127" s="25" t="s">
        <v>55</v>
      </c>
      <c r="D127" s="6">
        <v>254.2</v>
      </c>
      <c r="E127" s="6">
        <v>407.26</v>
      </c>
      <c r="F127" s="24">
        <f>D127/E127</f>
        <v>0.62417129106713154</v>
      </c>
      <c r="G127" s="12"/>
    </row>
    <row r="128" spans="1:7" ht="39" customHeight="1" x14ac:dyDescent="0.2">
      <c r="A128" s="17"/>
      <c r="B128" s="48" t="s">
        <v>152</v>
      </c>
      <c r="C128" s="48"/>
      <c r="D128" s="48"/>
      <c r="E128" s="48"/>
      <c r="F128" s="48"/>
      <c r="G128" s="27"/>
    </row>
    <row r="129" spans="1:7" x14ac:dyDescent="0.2">
      <c r="A129" s="27"/>
      <c r="B129" s="27"/>
      <c r="C129" s="27"/>
      <c r="D129" s="2"/>
      <c r="E129" s="2"/>
      <c r="F129" s="27"/>
      <c r="G129" s="27"/>
    </row>
    <row r="130" spans="1:7" x14ac:dyDescent="0.2">
      <c r="D130" s="1"/>
      <c r="E130" s="1"/>
      <c r="F130" s="1"/>
    </row>
  </sheetData>
  <autoFilter ref="A2:G128"/>
  <mergeCells count="2">
    <mergeCell ref="A1:F1"/>
    <mergeCell ref="B128:F128"/>
  </mergeCells>
  <phoneticPr fontId="3" type="noConversion"/>
  <pageMargins left="0.39370078740157483" right="0.39370078740157483" top="0.39370078740157483" bottom="0.39370078740157483" header="0" footer="0"/>
  <pageSetup paperSize="9" scale="6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ЗАО "НИТРО"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Моисеенко Татьяна</cp:lastModifiedBy>
  <cp:lastPrinted>2016-11-01T08:29:34Z</cp:lastPrinted>
  <dcterms:created xsi:type="dcterms:W3CDTF">2006-01-11T04:21:36Z</dcterms:created>
  <dcterms:modified xsi:type="dcterms:W3CDTF">2016-11-02T01:07:07Z</dcterms:modified>
</cp:coreProperties>
</file>