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92" yWindow="36" windowWidth="7500" windowHeight="3108" firstSheet="2" activeTab="2"/>
  </bookViews>
  <sheets>
    <sheet name="Прил.1" sheetId="1" state="hidden" r:id="rId1"/>
    <sheet name="Лист3" sheetId="3" state="hidden" r:id="rId2"/>
    <sheet name="Прил.1 без иных ЦП" sheetId="5" r:id="rId3"/>
    <sheet name="Прил.2" sheetId="4" r:id="rId4"/>
  </sheets>
  <definedNames>
    <definedName name="_xlnm._FilterDatabase" localSheetId="0" hidden="1">Прил.1!$A$4:$P$740</definedName>
    <definedName name="_xlnm.Print_Titles" localSheetId="0">Прил.1!$3:$4</definedName>
    <definedName name="_xlnm.Print_Titles" localSheetId="2">'Прил.1 без иных ЦП'!$6:$7</definedName>
    <definedName name="_xlnm.Print_Area" localSheetId="0">Прил.1!$A$1:$K$740</definedName>
    <definedName name="_xlnm.Print_Area" localSheetId="2">'Прил.1 без иных ЦП'!$A$3:$O$676</definedName>
    <definedName name="_xlnm.Print_Area" localSheetId="3">Прил.2!$A$1:$E$65</definedName>
  </definedNames>
  <calcPr calcId="144525"/>
</workbook>
</file>

<file path=xl/calcChain.xml><?xml version="1.0" encoding="utf-8"?>
<calcChain xmlns="http://schemas.openxmlformats.org/spreadsheetml/2006/main">
  <c r="H16" i="5" l="1"/>
  <c r="I16" i="5"/>
  <c r="J16" i="5"/>
  <c r="K16" i="5"/>
  <c r="L16" i="5"/>
  <c r="M16" i="5"/>
  <c r="G16" i="5"/>
  <c r="G10" i="5"/>
  <c r="H10" i="5"/>
  <c r="I10" i="5"/>
  <c r="J10" i="5"/>
  <c r="K10" i="5"/>
  <c r="L10" i="5"/>
  <c r="M10" i="5"/>
  <c r="G11" i="5"/>
  <c r="H11" i="5"/>
  <c r="I11" i="5"/>
  <c r="J11" i="5"/>
  <c r="K11" i="5"/>
  <c r="L11" i="5"/>
  <c r="M11" i="5"/>
  <c r="G12" i="5"/>
  <c r="H12" i="5"/>
  <c r="I12" i="5"/>
  <c r="J12" i="5"/>
  <c r="K12" i="5"/>
  <c r="L12" i="5"/>
  <c r="M12" i="5"/>
  <c r="G13" i="5"/>
  <c r="H13" i="5"/>
  <c r="I13" i="5"/>
  <c r="J13" i="5"/>
  <c r="K13" i="5"/>
  <c r="L13" i="5"/>
  <c r="M13" i="5"/>
  <c r="G14" i="5"/>
  <c r="H14" i="5"/>
  <c r="I14" i="5"/>
  <c r="J14" i="5"/>
  <c r="K14" i="5"/>
  <c r="L14" i="5"/>
  <c r="M14" i="5"/>
  <c r="G15" i="5"/>
  <c r="H15" i="5"/>
  <c r="I15" i="5"/>
  <c r="J15" i="5"/>
  <c r="K15" i="5"/>
  <c r="L15" i="5"/>
  <c r="M15" i="5"/>
  <c r="H9" i="5"/>
  <c r="I9" i="5"/>
  <c r="J9" i="5"/>
  <c r="K9" i="5"/>
  <c r="L9" i="5"/>
  <c r="M9" i="5"/>
  <c r="G9" i="5"/>
  <c r="G239" i="5" l="1"/>
  <c r="H239" i="5"/>
  <c r="I239" i="5"/>
  <c r="J239" i="5"/>
  <c r="K239" i="5"/>
  <c r="G240" i="5"/>
  <c r="H240" i="5"/>
  <c r="I240" i="5"/>
  <c r="J240" i="5"/>
  <c r="K240" i="5"/>
  <c r="G241" i="5"/>
  <c r="H241" i="5"/>
  <c r="I241" i="5"/>
  <c r="J241" i="5"/>
  <c r="K241" i="5"/>
  <c r="G242" i="5"/>
  <c r="H242" i="5"/>
  <c r="I242" i="5"/>
  <c r="J242" i="5"/>
  <c r="K242" i="5"/>
  <c r="G243" i="5"/>
  <c r="H243" i="5"/>
  <c r="I243" i="5"/>
  <c r="J243" i="5"/>
  <c r="K243" i="5"/>
  <c r="G244" i="5"/>
  <c r="H244" i="5"/>
  <c r="I244" i="5"/>
  <c r="J244" i="5"/>
  <c r="K244" i="5"/>
  <c r="H238" i="5"/>
  <c r="I238" i="5"/>
  <c r="J238" i="5"/>
  <c r="K238" i="5"/>
  <c r="G311" i="5"/>
  <c r="H311" i="5"/>
  <c r="I311" i="5"/>
  <c r="J311" i="5"/>
  <c r="K311" i="5"/>
  <c r="G312" i="5"/>
  <c r="H312" i="5"/>
  <c r="I312" i="5"/>
  <c r="J312" i="5"/>
  <c r="K312" i="5"/>
  <c r="G313" i="5"/>
  <c r="H313" i="5"/>
  <c r="I313" i="5"/>
  <c r="J313" i="5"/>
  <c r="K313" i="5"/>
  <c r="G314" i="5"/>
  <c r="H314" i="5"/>
  <c r="I314" i="5"/>
  <c r="J314" i="5"/>
  <c r="K314" i="5"/>
  <c r="G315" i="5"/>
  <c r="H315" i="5"/>
  <c r="I315" i="5"/>
  <c r="J315" i="5"/>
  <c r="K315" i="5"/>
  <c r="G316" i="5"/>
  <c r="H316" i="5"/>
  <c r="I316" i="5"/>
  <c r="J316" i="5"/>
  <c r="K316" i="5"/>
  <c r="H310" i="5"/>
  <c r="I310" i="5"/>
  <c r="J310" i="5"/>
  <c r="K310" i="5"/>
  <c r="G310" i="5"/>
  <c r="D311" i="5"/>
  <c r="D312" i="5"/>
  <c r="D313" i="5"/>
  <c r="D314" i="5"/>
  <c r="D315" i="5"/>
  <c r="D316" i="5"/>
  <c r="D310" i="5"/>
  <c r="K393" i="5"/>
  <c r="J393" i="5"/>
  <c r="I393" i="5"/>
  <c r="H393" i="5"/>
  <c r="J167" i="5"/>
  <c r="I167" i="5"/>
  <c r="H167" i="5"/>
  <c r="J158" i="5"/>
  <c r="I158" i="5"/>
  <c r="H158" i="5"/>
  <c r="J152" i="5"/>
  <c r="J145" i="5" s="1"/>
  <c r="I152" i="5"/>
  <c r="I145" i="5" s="1"/>
  <c r="H152" i="5"/>
  <c r="H145" i="5" s="1"/>
  <c r="G145" i="5"/>
  <c r="K145" i="5"/>
  <c r="G146" i="5"/>
  <c r="H146" i="5"/>
  <c r="I146" i="5"/>
  <c r="J146" i="5"/>
  <c r="K146" i="5"/>
  <c r="G147" i="5"/>
  <c r="H147" i="5"/>
  <c r="I147" i="5"/>
  <c r="J147" i="5"/>
  <c r="K147" i="5"/>
  <c r="G148" i="5"/>
  <c r="H148" i="5"/>
  <c r="I148" i="5"/>
  <c r="J148" i="5"/>
  <c r="K148" i="5"/>
  <c r="G149" i="5"/>
  <c r="H149" i="5"/>
  <c r="I149" i="5"/>
  <c r="J149" i="5"/>
  <c r="K149" i="5"/>
  <c r="G150" i="5"/>
  <c r="H150" i="5"/>
  <c r="I150" i="5"/>
  <c r="J150" i="5"/>
  <c r="K150" i="5"/>
  <c r="H144" i="5"/>
  <c r="I144" i="5"/>
  <c r="J144" i="5"/>
  <c r="K144" i="5"/>
  <c r="G144" i="5"/>
  <c r="D145" i="5"/>
  <c r="D146" i="5"/>
  <c r="D147" i="5"/>
  <c r="D148" i="5"/>
  <c r="D149" i="5"/>
  <c r="D150" i="5"/>
  <c r="D144" i="5"/>
  <c r="G164" i="5" l="1"/>
  <c r="G163" i="5"/>
  <c r="G162" i="5"/>
  <c r="G161" i="5"/>
  <c r="G160" i="5"/>
  <c r="G159" i="5"/>
  <c r="F144" i="5"/>
  <c r="F145" i="5"/>
  <c r="F146" i="5"/>
  <c r="F147" i="5"/>
  <c r="F148" i="5"/>
  <c r="F149" i="5"/>
  <c r="F150" i="5"/>
  <c r="G151" i="5"/>
  <c r="G153" i="5"/>
  <c r="G154" i="5"/>
  <c r="G155" i="5"/>
  <c r="G156" i="5"/>
  <c r="G157" i="5"/>
  <c r="G165" i="5"/>
  <c r="G166" i="5"/>
  <c r="G168" i="5"/>
  <c r="G169" i="5"/>
  <c r="G170" i="5"/>
  <c r="G171" i="5"/>
  <c r="D239" i="5" l="1"/>
  <c r="D240" i="5"/>
  <c r="D241" i="5"/>
  <c r="D242" i="5"/>
  <c r="D243" i="5"/>
  <c r="D244" i="5"/>
  <c r="D238" i="5"/>
  <c r="G238" i="5"/>
  <c r="I676" i="5"/>
  <c r="H676" i="5"/>
  <c r="I675" i="5"/>
  <c r="H675" i="5"/>
  <c r="I674" i="5"/>
  <c r="H674" i="5"/>
  <c r="I673" i="5"/>
  <c r="H673" i="5"/>
  <c r="I672" i="5"/>
  <c r="H672" i="5"/>
  <c r="I671" i="5"/>
  <c r="H671" i="5"/>
  <c r="I670" i="5"/>
  <c r="H670" i="5"/>
  <c r="I669" i="5"/>
  <c r="H669" i="5"/>
  <c r="I668" i="5"/>
  <c r="H668" i="5"/>
  <c r="I667" i="5"/>
  <c r="H667" i="5"/>
  <c r="I666" i="5"/>
  <c r="H666" i="5"/>
  <c r="I665" i="5"/>
  <c r="H665" i="5"/>
  <c r="I664" i="5"/>
  <c r="H664" i="5"/>
  <c r="I663" i="5"/>
  <c r="H663" i="5"/>
  <c r="I662" i="5"/>
  <c r="H662" i="5"/>
  <c r="I661" i="5"/>
  <c r="H661" i="5"/>
  <c r="I660" i="5"/>
  <c r="H660" i="5"/>
  <c r="I659" i="5"/>
  <c r="H659" i="5"/>
  <c r="I658" i="5"/>
  <c r="H658" i="5"/>
  <c r="I657" i="5"/>
  <c r="H657" i="5"/>
  <c r="I656" i="5"/>
  <c r="H656" i="5"/>
  <c r="I655" i="5"/>
  <c r="H655" i="5"/>
  <c r="I654" i="5"/>
  <c r="H654" i="5"/>
  <c r="I653" i="5"/>
  <c r="H653" i="5"/>
  <c r="I652" i="5"/>
  <c r="H652" i="5"/>
  <c r="I651" i="5"/>
  <c r="H651" i="5"/>
  <c r="I650" i="5"/>
  <c r="H650" i="5"/>
  <c r="I649" i="5"/>
  <c r="H649" i="5"/>
  <c r="I648" i="5"/>
  <c r="H648" i="5"/>
  <c r="I647" i="5"/>
  <c r="H647" i="5"/>
  <c r="I646" i="5"/>
  <c r="H646" i="5"/>
  <c r="I645" i="5"/>
  <c r="H645" i="5"/>
  <c r="I644" i="5"/>
  <c r="H644" i="5"/>
  <c r="I643" i="5"/>
  <c r="H643" i="5"/>
  <c r="I642" i="5"/>
  <c r="H642" i="5"/>
  <c r="I641" i="5"/>
  <c r="H641" i="5"/>
  <c r="I640" i="5"/>
  <c r="H640" i="5"/>
  <c r="I639" i="5"/>
  <c r="H639" i="5"/>
  <c r="I638" i="5"/>
  <c r="H638" i="5"/>
  <c r="I637" i="5"/>
  <c r="H637" i="5"/>
  <c r="I636" i="5"/>
  <c r="H636" i="5"/>
  <c r="I635" i="5"/>
  <c r="H635" i="5"/>
  <c r="I634" i="5"/>
  <c r="H634" i="5"/>
  <c r="I633" i="5"/>
  <c r="H633" i="5"/>
  <c r="I632" i="5"/>
  <c r="H632" i="5"/>
  <c r="I631" i="5"/>
  <c r="H631" i="5"/>
  <c r="I630" i="5"/>
  <c r="H630" i="5"/>
  <c r="I629" i="5"/>
  <c r="H629" i="5"/>
  <c r="I628" i="5"/>
  <c r="H628" i="5"/>
  <c r="I627" i="5"/>
  <c r="H627" i="5"/>
  <c r="I626" i="5"/>
  <c r="H626" i="5"/>
  <c r="I625" i="5"/>
  <c r="H625" i="5"/>
  <c r="I624" i="5"/>
  <c r="H624" i="5"/>
  <c r="I623" i="5"/>
  <c r="H623" i="5"/>
  <c r="I622" i="5"/>
  <c r="H622" i="5"/>
  <c r="I621" i="5"/>
  <c r="H621" i="5"/>
  <c r="I620" i="5"/>
  <c r="H620" i="5"/>
  <c r="I619" i="5"/>
  <c r="H619" i="5"/>
  <c r="I618" i="5"/>
  <c r="H618" i="5"/>
  <c r="I617" i="5"/>
  <c r="H617" i="5"/>
  <c r="I616" i="5"/>
  <c r="H616" i="5"/>
  <c r="I615" i="5"/>
  <c r="H615" i="5"/>
  <c r="I614" i="5"/>
  <c r="H614" i="5"/>
  <c r="I613" i="5"/>
  <c r="H613" i="5"/>
  <c r="I612" i="5"/>
  <c r="H612" i="5"/>
  <c r="I611" i="5"/>
  <c r="H611" i="5"/>
  <c r="I610" i="5"/>
  <c r="H610" i="5"/>
  <c r="I609" i="5"/>
  <c r="H609" i="5"/>
  <c r="I608" i="5"/>
  <c r="H608" i="5"/>
  <c r="I607" i="5"/>
  <c r="H607" i="5"/>
  <c r="I606" i="5"/>
  <c r="H606" i="5"/>
  <c r="I605" i="5"/>
  <c r="H605" i="5"/>
  <c r="I604" i="5"/>
  <c r="H604" i="5"/>
  <c r="I603" i="5"/>
  <c r="H603" i="5"/>
  <c r="I602" i="5"/>
  <c r="H602" i="5"/>
  <c r="I601" i="5"/>
  <c r="H601" i="5"/>
  <c r="I600" i="5"/>
  <c r="H600" i="5"/>
  <c r="I599" i="5"/>
  <c r="H599" i="5"/>
  <c r="I598" i="5"/>
  <c r="H598" i="5"/>
  <c r="I597" i="5"/>
  <c r="H597" i="5"/>
  <c r="I596" i="5"/>
  <c r="H596" i="5"/>
  <c r="I595" i="5"/>
  <c r="H595" i="5"/>
  <c r="I594" i="5"/>
  <c r="H594" i="5"/>
  <c r="I593" i="5"/>
  <c r="H593" i="5"/>
  <c r="I592" i="5"/>
  <c r="H592" i="5"/>
  <c r="I591" i="5"/>
  <c r="H591" i="5"/>
  <c r="I590" i="5"/>
  <c r="H590" i="5"/>
  <c r="I589" i="5"/>
  <c r="H589" i="5"/>
  <c r="I588" i="5"/>
  <c r="H588" i="5"/>
  <c r="I587" i="5"/>
  <c r="H587" i="5"/>
  <c r="I586" i="5"/>
  <c r="H586" i="5"/>
  <c r="I585" i="5"/>
  <c r="H585" i="5"/>
  <c r="I584" i="5"/>
  <c r="H584" i="5"/>
  <c r="I583" i="5"/>
  <c r="H583" i="5"/>
  <c r="I582" i="5"/>
  <c r="H582" i="5"/>
  <c r="I581" i="5"/>
  <c r="H581" i="5"/>
  <c r="I580" i="5"/>
  <c r="H580" i="5"/>
  <c r="I579" i="5"/>
  <c r="H579" i="5"/>
  <c r="I578" i="5"/>
  <c r="H578" i="5"/>
  <c r="I577" i="5"/>
  <c r="I570" i="5" s="1"/>
  <c r="H577" i="5"/>
  <c r="I576" i="5"/>
  <c r="I569" i="5" s="1"/>
  <c r="H576" i="5"/>
  <c r="I575" i="5"/>
  <c r="I568" i="5" s="1"/>
  <c r="H575" i="5"/>
  <c r="I574" i="5"/>
  <c r="H574" i="5"/>
  <c r="H567" i="5" s="1"/>
  <c r="I573" i="5"/>
  <c r="I566" i="5" s="1"/>
  <c r="H573" i="5"/>
  <c r="H566" i="5" s="1"/>
  <c r="I572" i="5"/>
  <c r="I565" i="5" s="1"/>
  <c r="H572" i="5"/>
  <c r="H565" i="5" s="1"/>
  <c r="K571" i="5"/>
  <c r="J571" i="5"/>
  <c r="I571" i="5"/>
  <c r="H571" i="5"/>
  <c r="G571" i="5"/>
  <c r="F571" i="5"/>
  <c r="D571" i="5"/>
  <c r="K570" i="5"/>
  <c r="J570" i="5"/>
  <c r="H570" i="5"/>
  <c r="G570" i="5"/>
  <c r="F570" i="5"/>
  <c r="D570" i="5"/>
  <c r="K569" i="5"/>
  <c r="J569" i="5"/>
  <c r="H569" i="5"/>
  <c r="G569" i="5"/>
  <c r="F569" i="5"/>
  <c r="D569" i="5"/>
  <c r="K568" i="5"/>
  <c r="J568" i="5"/>
  <c r="H568" i="5"/>
  <c r="G568" i="5"/>
  <c r="F568" i="5"/>
  <c r="D568" i="5"/>
  <c r="K567" i="5"/>
  <c r="J567" i="5"/>
  <c r="I567" i="5"/>
  <c r="G567" i="5"/>
  <c r="F567" i="5"/>
  <c r="D567" i="5"/>
  <c r="K566" i="5"/>
  <c r="J566" i="5"/>
  <c r="G566" i="5"/>
  <c r="F566" i="5"/>
  <c r="D566" i="5"/>
  <c r="K565" i="5"/>
  <c r="J565" i="5"/>
  <c r="G565" i="5"/>
  <c r="F565" i="5"/>
  <c r="D565" i="5"/>
  <c r="K562" i="5"/>
  <c r="J562" i="5"/>
  <c r="J541" i="5" s="1"/>
  <c r="I562" i="5"/>
  <c r="H562" i="5"/>
  <c r="H541" i="5" s="1"/>
  <c r="K561" i="5"/>
  <c r="J561" i="5"/>
  <c r="J540" i="5" s="1"/>
  <c r="I561" i="5"/>
  <c r="H561" i="5"/>
  <c r="H540" i="5" s="1"/>
  <c r="K553" i="5"/>
  <c r="J553" i="5"/>
  <c r="J539" i="5" s="1"/>
  <c r="I553" i="5"/>
  <c r="H553" i="5"/>
  <c r="H539" i="5" s="1"/>
  <c r="K552" i="5"/>
  <c r="J552" i="5"/>
  <c r="J538" i="5" s="1"/>
  <c r="I552" i="5"/>
  <c r="H552" i="5"/>
  <c r="H538" i="5" s="1"/>
  <c r="K544" i="5"/>
  <c r="J544" i="5"/>
  <c r="J537" i="5" s="1"/>
  <c r="I544" i="5"/>
  <c r="H544" i="5"/>
  <c r="H537" i="5" s="1"/>
  <c r="K543" i="5"/>
  <c r="J543" i="5"/>
  <c r="J536" i="5" s="1"/>
  <c r="I543" i="5"/>
  <c r="H543" i="5"/>
  <c r="H536" i="5" s="1"/>
  <c r="K542" i="5"/>
  <c r="J542" i="5"/>
  <c r="I542" i="5"/>
  <c r="H542" i="5"/>
  <c r="G542" i="5"/>
  <c r="K541" i="5"/>
  <c r="I541" i="5"/>
  <c r="G541" i="5"/>
  <c r="D541" i="5"/>
  <c r="K540" i="5"/>
  <c r="I540" i="5"/>
  <c r="G540" i="5"/>
  <c r="D540" i="5"/>
  <c r="K539" i="5"/>
  <c r="I539" i="5"/>
  <c r="G539" i="5"/>
  <c r="D539" i="5"/>
  <c r="K538" i="5"/>
  <c r="I538" i="5"/>
  <c r="G538" i="5"/>
  <c r="D538" i="5"/>
  <c r="K537" i="5"/>
  <c r="I537" i="5"/>
  <c r="G537" i="5"/>
  <c r="D537" i="5"/>
  <c r="K536" i="5"/>
  <c r="I536" i="5"/>
  <c r="G536" i="5"/>
  <c r="D536" i="5"/>
  <c r="K534" i="5"/>
  <c r="J534" i="5"/>
  <c r="I534" i="5"/>
  <c r="H534" i="5"/>
  <c r="G533" i="5"/>
  <c r="G532" i="5"/>
  <c r="G531" i="5"/>
  <c r="G530" i="5"/>
  <c r="G529" i="5"/>
  <c r="K528" i="5"/>
  <c r="J528" i="5"/>
  <c r="I528" i="5"/>
  <c r="H528" i="5"/>
  <c r="K527" i="5"/>
  <c r="J527" i="5"/>
  <c r="I527" i="5"/>
  <c r="H527" i="5"/>
  <c r="G526" i="5"/>
  <c r="G525" i="5"/>
  <c r="G524" i="5"/>
  <c r="G523" i="5"/>
  <c r="G522" i="5"/>
  <c r="G521" i="5"/>
  <c r="K520" i="5"/>
  <c r="K429" i="5" s="1"/>
  <c r="J520" i="5"/>
  <c r="I520" i="5"/>
  <c r="H520" i="5"/>
  <c r="G519" i="5"/>
  <c r="G518" i="5"/>
  <c r="G517" i="5"/>
  <c r="G516" i="5"/>
  <c r="G515" i="5"/>
  <c r="G514" i="5"/>
  <c r="G513" i="5"/>
  <c r="G512" i="5"/>
  <c r="G511" i="5"/>
  <c r="G510" i="5"/>
  <c r="G509" i="5"/>
  <c r="K507" i="5"/>
  <c r="J507" i="5"/>
  <c r="I507" i="5"/>
  <c r="H507" i="5"/>
  <c r="G506" i="5"/>
  <c r="G505" i="5"/>
  <c r="G504" i="5"/>
  <c r="G503" i="5"/>
  <c r="G502" i="5"/>
  <c r="K501" i="5"/>
  <c r="J501" i="5"/>
  <c r="I501" i="5"/>
  <c r="H501" i="5"/>
  <c r="G500" i="5"/>
  <c r="G499" i="5"/>
  <c r="G498" i="5"/>
  <c r="G497" i="5"/>
  <c r="G496" i="5"/>
  <c r="G495" i="5"/>
  <c r="G494" i="5"/>
  <c r="K493" i="5"/>
  <c r="J493" i="5"/>
  <c r="I493" i="5"/>
  <c r="H493" i="5"/>
  <c r="G492" i="5"/>
  <c r="K491" i="5"/>
  <c r="J491" i="5"/>
  <c r="I491" i="5"/>
  <c r="H491" i="5"/>
  <c r="G490" i="5"/>
  <c r="G489" i="5"/>
  <c r="G488" i="5"/>
  <c r="G487" i="5"/>
  <c r="G486" i="5"/>
  <c r="G485" i="5"/>
  <c r="K484" i="5"/>
  <c r="J484" i="5"/>
  <c r="J428" i="5" s="1"/>
  <c r="I484" i="5"/>
  <c r="I428" i="5" s="1"/>
  <c r="H484" i="5"/>
  <c r="H428" i="5" s="1"/>
  <c r="G483" i="5"/>
  <c r="G482" i="5"/>
  <c r="G481" i="5"/>
  <c r="G480" i="5"/>
  <c r="G479" i="5"/>
  <c r="G478" i="5"/>
  <c r="G477" i="5"/>
  <c r="K476" i="5"/>
  <c r="J476" i="5"/>
  <c r="I476" i="5"/>
  <c r="H476" i="5"/>
  <c r="G475" i="5"/>
  <c r="G474" i="5"/>
  <c r="G473" i="5"/>
  <c r="G472" i="5"/>
  <c r="G471" i="5"/>
  <c r="G470" i="5"/>
  <c r="K469" i="5"/>
  <c r="J469" i="5"/>
  <c r="J427" i="5" s="1"/>
  <c r="I469" i="5"/>
  <c r="H469" i="5"/>
  <c r="H427" i="5" s="1"/>
  <c r="G468" i="5"/>
  <c r="G467" i="5"/>
  <c r="G466" i="5"/>
  <c r="G465" i="5"/>
  <c r="G464" i="5"/>
  <c r="G463" i="5"/>
  <c r="G462" i="5"/>
  <c r="K461" i="5"/>
  <c r="J461" i="5"/>
  <c r="I461" i="5"/>
  <c r="H461" i="5"/>
  <c r="G460" i="5"/>
  <c r="G459" i="5"/>
  <c r="G458" i="5"/>
  <c r="G457" i="5"/>
  <c r="G456" i="5"/>
  <c r="G455" i="5"/>
  <c r="K454" i="5"/>
  <c r="J454" i="5"/>
  <c r="J426" i="5" s="1"/>
  <c r="I454" i="5"/>
  <c r="I426" i="5" s="1"/>
  <c r="H454" i="5"/>
  <c r="H426" i="5" s="1"/>
  <c r="G453" i="5"/>
  <c r="G452" i="5"/>
  <c r="G451" i="5"/>
  <c r="G450" i="5"/>
  <c r="G449" i="5"/>
  <c r="G448" i="5"/>
  <c r="G447" i="5"/>
  <c r="G446" i="5"/>
  <c r="K445" i="5"/>
  <c r="J445" i="5"/>
  <c r="J424" i="5" s="1"/>
  <c r="I445" i="5"/>
  <c r="I424" i="5" s="1"/>
  <c r="H445" i="5"/>
  <c r="H424" i="5" s="1"/>
  <c r="G444" i="5"/>
  <c r="G443" i="5"/>
  <c r="G442" i="5"/>
  <c r="G441" i="5"/>
  <c r="G440" i="5"/>
  <c r="K439" i="5"/>
  <c r="J439" i="5"/>
  <c r="I439" i="5"/>
  <c r="H439" i="5"/>
  <c r="G438" i="5"/>
  <c r="G437" i="5"/>
  <c r="G436" i="5"/>
  <c r="G435" i="5"/>
  <c r="G434" i="5"/>
  <c r="G433" i="5"/>
  <c r="K432" i="5"/>
  <c r="J432" i="5"/>
  <c r="J425" i="5" s="1"/>
  <c r="I432" i="5"/>
  <c r="H432" i="5"/>
  <c r="H425" i="5" s="1"/>
  <c r="G431" i="5"/>
  <c r="G430" i="5"/>
  <c r="G423" i="5" s="1"/>
  <c r="G429" i="5"/>
  <c r="D429" i="5"/>
  <c r="K428" i="5"/>
  <c r="G428" i="5"/>
  <c r="D428" i="5"/>
  <c r="K427" i="5"/>
  <c r="I427" i="5"/>
  <c r="G427" i="5"/>
  <c r="D427" i="5"/>
  <c r="K426" i="5"/>
  <c r="G426" i="5"/>
  <c r="D426" i="5"/>
  <c r="K425" i="5"/>
  <c r="I425" i="5"/>
  <c r="G425" i="5"/>
  <c r="D425" i="5"/>
  <c r="K424" i="5"/>
  <c r="G424" i="5"/>
  <c r="D424" i="5"/>
  <c r="K423" i="5"/>
  <c r="D423" i="5"/>
  <c r="K421" i="5"/>
  <c r="J421" i="5"/>
  <c r="I421" i="5"/>
  <c r="H421" i="5"/>
  <c r="K420" i="5"/>
  <c r="J420" i="5"/>
  <c r="I420" i="5"/>
  <c r="H420" i="5"/>
  <c r="K419" i="5"/>
  <c r="J419" i="5"/>
  <c r="I419" i="5"/>
  <c r="H419" i="5"/>
  <c r="K418" i="5"/>
  <c r="J418" i="5"/>
  <c r="I418" i="5"/>
  <c r="H418" i="5"/>
  <c r="K417" i="5"/>
  <c r="J417" i="5"/>
  <c r="I417" i="5"/>
  <c r="H417" i="5"/>
  <c r="K413" i="5"/>
  <c r="J413" i="5"/>
  <c r="I413" i="5"/>
  <c r="H413" i="5"/>
  <c r="K406" i="5"/>
  <c r="J406" i="5"/>
  <c r="I406" i="5"/>
  <c r="H406" i="5"/>
  <c r="K400" i="5"/>
  <c r="J400" i="5"/>
  <c r="I400" i="5"/>
  <c r="H400" i="5"/>
  <c r="K386" i="5"/>
  <c r="J386" i="5"/>
  <c r="I386" i="5"/>
  <c r="H386" i="5"/>
  <c r="K379" i="5"/>
  <c r="J379" i="5"/>
  <c r="I379" i="5"/>
  <c r="H379" i="5"/>
  <c r="K369" i="5"/>
  <c r="J369" i="5"/>
  <c r="I369" i="5"/>
  <c r="H369" i="5"/>
  <c r="K365" i="5"/>
  <c r="J365" i="5"/>
  <c r="I365" i="5"/>
  <c r="H365" i="5"/>
  <c r="K357" i="5"/>
  <c r="J357" i="5"/>
  <c r="I357" i="5"/>
  <c r="H357" i="5"/>
  <c r="K349" i="5"/>
  <c r="J349" i="5"/>
  <c r="I349" i="5"/>
  <c r="H349" i="5"/>
  <c r="K341" i="5"/>
  <c r="J341" i="5"/>
  <c r="I341" i="5"/>
  <c r="H341" i="5"/>
  <c r="K337" i="5"/>
  <c r="J337" i="5"/>
  <c r="I337" i="5"/>
  <c r="H337" i="5"/>
  <c r="K328" i="5"/>
  <c r="J328" i="5"/>
  <c r="I328" i="5"/>
  <c r="H328" i="5"/>
  <c r="K320" i="5"/>
  <c r="J320" i="5"/>
  <c r="I320" i="5"/>
  <c r="H320" i="5"/>
  <c r="F308" i="5"/>
  <c r="F307" i="5"/>
  <c r="F306" i="5"/>
  <c r="F305" i="5"/>
  <c r="F304" i="5"/>
  <c r="F303" i="5"/>
  <c r="F302" i="5"/>
  <c r="J294" i="5"/>
  <c r="I294" i="5"/>
  <c r="H294" i="5"/>
  <c r="J289" i="5"/>
  <c r="I289" i="5"/>
  <c r="H289" i="5"/>
  <c r="J283" i="5"/>
  <c r="I283" i="5"/>
  <c r="H283" i="5"/>
  <c r="J274" i="5"/>
  <c r="I274" i="5"/>
  <c r="H274" i="5"/>
  <c r="J266" i="5"/>
  <c r="I266" i="5"/>
  <c r="H266" i="5"/>
  <c r="J263" i="5"/>
  <c r="I263" i="5"/>
  <c r="H263" i="5"/>
  <c r="J253" i="5"/>
  <c r="I253" i="5"/>
  <c r="H253" i="5"/>
  <c r="J247" i="5"/>
  <c r="I247" i="5"/>
  <c r="H247" i="5"/>
  <c r="F244" i="5"/>
  <c r="F243" i="5"/>
  <c r="F242" i="5"/>
  <c r="F241" i="5"/>
  <c r="F240" i="5"/>
  <c r="F239" i="5"/>
  <c r="F238" i="5"/>
  <c r="I236" i="5"/>
  <c r="H236" i="5"/>
  <c r="I228" i="5"/>
  <c r="I179" i="5" s="1"/>
  <c r="H228" i="5"/>
  <c r="I220" i="5"/>
  <c r="I178" i="5" s="1"/>
  <c r="H220" i="5"/>
  <c r="I212" i="5"/>
  <c r="I177" i="5" s="1"/>
  <c r="H212" i="5"/>
  <c r="I204" i="5"/>
  <c r="H204" i="5"/>
  <c r="I197" i="5"/>
  <c r="I176" i="5" s="1"/>
  <c r="H197" i="5"/>
  <c r="I189" i="5"/>
  <c r="I175" i="5" s="1"/>
  <c r="H189" i="5"/>
  <c r="I181" i="5"/>
  <c r="I174" i="5" s="1"/>
  <c r="H181" i="5"/>
  <c r="K180" i="5"/>
  <c r="J180" i="5"/>
  <c r="I180" i="5"/>
  <c r="H180" i="5"/>
  <c r="G180" i="5"/>
  <c r="F180" i="5"/>
  <c r="D180" i="5"/>
  <c r="K179" i="5"/>
  <c r="J179" i="5"/>
  <c r="H179" i="5"/>
  <c r="G179" i="5"/>
  <c r="F179" i="5"/>
  <c r="D179" i="5"/>
  <c r="K178" i="5"/>
  <c r="J178" i="5"/>
  <c r="H178" i="5"/>
  <c r="G178" i="5"/>
  <c r="F178" i="5"/>
  <c r="D178" i="5"/>
  <c r="K177" i="5"/>
  <c r="J177" i="5"/>
  <c r="H177" i="5"/>
  <c r="G177" i="5"/>
  <c r="F177" i="5"/>
  <c r="D177" i="5"/>
  <c r="K176" i="5"/>
  <c r="J176" i="5"/>
  <c r="H176" i="5"/>
  <c r="G176" i="5"/>
  <c r="F176" i="5"/>
  <c r="D176" i="5"/>
  <c r="K175" i="5"/>
  <c r="J175" i="5"/>
  <c r="H175" i="5"/>
  <c r="G175" i="5"/>
  <c r="F175" i="5"/>
  <c r="D175" i="5"/>
  <c r="K174" i="5"/>
  <c r="J174" i="5"/>
  <c r="H174" i="5"/>
  <c r="G174" i="5"/>
  <c r="F174" i="5"/>
  <c r="D174" i="5"/>
  <c r="K141" i="5"/>
  <c r="J141" i="5"/>
  <c r="I141" i="5"/>
  <c r="H141" i="5"/>
  <c r="K140" i="5"/>
  <c r="J140" i="5"/>
  <c r="I140" i="5"/>
  <c r="H140" i="5"/>
  <c r="J139" i="5"/>
  <c r="I139" i="5"/>
  <c r="H139" i="5"/>
  <c r="K138" i="5"/>
  <c r="J138" i="5"/>
  <c r="I138" i="5"/>
  <c r="H138" i="5"/>
  <c r="K137" i="5"/>
  <c r="J137" i="5"/>
  <c r="I137" i="5"/>
  <c r="H137" i="5"/>
  <c r="K136" i="5"/>
  <c r="J136" i="5"/>
  <c r="I136" i="5"/>
  <c r="H136" i="5"/>
  <c r="K135" i="5"/>
  <c r="J135" i="5"/>
  <c r="I135" i="5"/>
  <c r="H135" i="5"/>
  <c r="K134" i="5"/>
  <c r="J134" i="5"/>
  <c r="I134" i="5"/>
  <c r="H134" i="5"/>
  <c r="K133" i="5"/>
  <c r="J133" i="5"/>
  <c r="I133" i="5"/>
  <c r="H133" i="5"/>
  <c r="K132" i="5"/>
  <c r="J132" i="5"/>
  <c r="I132" i="5"/>
  <c r="H132" i="5"/>
  <c r="D132" i="5"/>
  <c r="K131" i="5"/>
  <c r="J131" i="5"/>
  <c r="I131" i="5"/>
  <c r="H131" i="5"/>
  <c r="K130" i="5"/>
  <c r="M130" i="5" s="1"/>
  <c r="J130" i="5"/>
  <c r="I130" i="5"/>
  <c r="H130" i="5"/>
  <c r="G129" i="5"/>
  <c r="J128" i="5"/>
  <c r="I128" i="5"/>
  <c r="H128" i="5"/>
  <c r="G127" i="5"/>
  <c r="K126" i="5"/>
  <c r="M126" i="5" s="1"/>
  <c r="J126" i="5"/>
  <c r="I126" i="5"/>
  <c r="H126" i="5"/>
  <c r="G125" i="5"/>
  <c r="G124" i="5"/>
  <c r="G123" i="5"/>
  <c r="K122" i="5"/>
  <c r="M122" i="5" s="1"/>
  <c r="J122" i="5"/>
  <c r="I122" i="5"/>
  <c r="H122" i="5"/>
  <c r="G121" i="5"/>
  <c r="K120" i="5"/>
  <c r="J120" i="5"/>
  <c r="I120" i="5"/>
  <c r="H120" i="5"/>
  <c r="G119" i="5"/>
  <c r="G118" i="5"/>
  <c r="K117" i="5"/>
  <c r="M117" i="5" s="1"/>
  <c r="J117" i="5"/>
  <c r="I117" i="5"/>
  <c r="H117" i="5"/>
  <c r="K116" i="5"/>
  <c r="M116" i="5" s="1"/>
  <c r="J116" i="5"/>
  <c r="I116" i="5"/>
  <c r="H116" i="5"/>
  <c r="G115" i="5"/>
  <c r="G114" i="5"/>
  <c r="J113" i="5"/>
  <c r="I113" i="5"/>
  <c r="H113" i="5"/>
  <c r="K112" i="5"/>
  <c r="M112" i="5" s="1"/>
  <c r="J112" i="5"/>
  <c r="I112" i="5"/>
  <c r="H112" i="5"/>
  <c r="G111" i="5"/>
  <c r="G110" i="5"/>
  <c r="G109" i="5"/>
  <c r="K108" i="5"/>
  <c r="M108" i="5" s="1"/>
  <c r="J108" i="5"/>
  <c r="I108" i="5"/>
  <c r="H108" i="5"/>
  <c r="G107" i="5"/>
  <c r="G106" i="5"/>
  <c r="G105" i="5"/>
  <c r="K104" i="5"/>
  <c r="M104" i="5" s="1"/>
  <c r="J104" i="5"/>
  <c r="I104" i="5"/>
  <c r="H104" i="5"/>
  <c r="G103" i="5"/>
  <c r="G102" i="5"/>
  <c r="G101" i="5"/>
  <c r="K100" i="5"/>
  <c r="M100" i="5" s="1"/>
  <c r="J100" i="5"/>
  <c r="I100" i="5"/>
  <c r="H100" i="5"/>
  <c r="G99" i="5"/>
  <c r="K98" i="5"/>
  <c r="M98" i="5" s="1"/>
  <c r="J98" i="5"/>
  <c r="I98" i="5"/>
  <c r="H98" i="5"/>
  <c r="G97" i="5"/>
  <c r="G96" i="5"/>
  <c r="G95" i="5"/>
  <c r="K94" i="5"/>
  <c r="M94" i="5" s="1"/>
  <c r="J94" i="5"/>
  <c r="I94" i="5"/>
  <c r="H94" i="5"/>
  <c r="G93" i="5"/>
  <c r="G92" i="5"/>
  <c r="G91" i="5"/>
  <c r="J90" i="5"/>
  <c r="I90" i="5"/>
  <c r="H90" i="5"/>
  <c r="K89" i="5"/>
  <c r="J89" i="5"/>
  <c r="I89" i="5"/>
  <c r="H89" i="5"/>
  <c r="G88" i="5"/>
  <c r="K87" i="5"/>
  <c r="J87" i="5"/>
  <c r="I87" i="5"/>
  <c r="H87" i="5"/>
  <c r="G86" i="5"/>
  <c r="G85" i="5"/>
  <c r="K84" i="5"/>
  <c r="M84" i="5" s="1"/>
  <c r="J84" i="5"/>
  <c r="I84" i="5"/>
  <c r="H84" i="5"/>
  <c r="G83" i="5"/>
  <c r="G82" i="5"/>
  <c r="G81" i="5"/>
  <c r="J80" i="5"/>
  <c r="I80" i="5"/>
  <c r="H80" i="5"/>
  <c r="G79" i="5"/>
  <c r="K78" i="5"/>
  <c r="M78" i="5" s="1"/>
  <c r="J78" i="5"/>
  <c r="I78" i="5"/>
  <c r="H78" i="5"/>
  <c r="G77" i="5"/>
  <c r="G76" i="5"/>
  <c r="G75" i="5"/>
  <c r="K74" i="5"/>
  <c r="M74" i="5" s="1"/>
  <c r="J74" i="5"/>
  <c r="I74" i="5"/>
  <c r="H74" i="5"/>
  <c r="G73" i="5"/>
  <c r="G72" i="5"/>
  <c r="G71" i="5"/>
  <c r="G70" i="5"/>
  <c r="G69" i="5"/>
  <c r="K68" i="5"/>
  <c r="M68" i="5" s="1"/>
  <c r="J68" i="5"/>
  <c r="I68" i="5"/>
  <c r="H68" i="5"/>
  <c r="G67" i="5"/>
  <c r="G66" i="5"/>
  <c r="K65" i="5"/>
  <c r="J65" i="5"/>
  <c r="I65" i="5"/>
  <c r="H65" i="5"/>
  <c r="G64" i="5"/>
  <c r="G63" i="5"/>
  <c r="K62" i="5"/>
  <c r="J62" i="5"/>
  <c r="I62" i="5"/>
  <c r="H62" i="5"/>
  <c r="K61" i="5"/>
  <c r="M61" i="5" s="1"/>
  <c r="J61" i="5"/>
  <c r="I61" i="5"/>
  <c r="H61" i="5"/>
  <c r="G60" i="5"/>
  <c r="G59" i="5"/>
  <c r="G58" i="5"/>
  <c r="G57" i="5"/>
  <c r="K56" i="5"/>
  <c r="M56" i="5" s="1"/>
  <c r="J56" i="5"/>
  <c r="I56" i="5"/>
  <c r="H56" i="5"/>
  <c r="G55" i="5"/>
  <c r="G54" i="5"/>
  <c r="G53" i="5"/>
  <c r="G52" i="5"/>
  <c r="K51" i="5"/>
  <c r="M51" i="5" s="1"/>
  <c r="J51" i="5"/>
  <c r="I51" i="5"/>
  <c r="H51" i="5"/>
  <c r="G50" i="5"/>
  <c r="G49" i="5"/>
  <c r="J48" i="5"/>
  <c r="I48" i="5"/>
  <c r="H48" i="5"/>
  <c r="G47" i="5"/>
  <c r="K46" i="5"/>
  <c r="J46" i="5"/>
  <c r="I46" i="5"/>
  <c r="H46" i="5"/>
  <c r="H18" i="5" s="1"/>
  <c r="K45" i="5"/>
  <c r="M45" i="5" s="1"/>
  <c r="J45" i="5"/>
  <c r="I45" i="5"/>
  <c r="H45" i="5"/>
  <c r="G44" i="5"/>
  <c r="G43" i="5"/>
  <c r="K42" i="5"/>
  <c r="J42" i="5"/>
  <c r="I42" i="5"/>
  <c r="H42" i="5"/>
  <c r="G41" i="5"/>
  <c r="G40" i="5"/>
  <c r="G39" i="5"/>
  <c r="G38" i="5"/>
  <c r="K37" i="5"/>
  <c r="M37" i="5" s="1"/>
  <c r="J37" i="5"/>
  <c r="I37" i="5"/>
  <c r="H37" i="5"/>
  <c r="K36" i="5"/>
  <c r="J36" i="5"/>
  <c r="I36" i="5"/>
  <c r="H36" i="5"/>
  <c r="K35" i="5"/>
  <c r="M35" i="5" s="1"/>
  <c r="J35" i="5"/>
  <c r="I35" i="5"/>
  <c r="H35" i="5"/>
  <c r="G34" i="5"/>
  <c r="G33" i="5"/>
  <c r="G32" i="5"/>
  <c r="K31" i="5"/>
  <c r="M31" i="5" s="1"/>
  <c r="J31" i="5"/>
  <c r="I31" i="5"/>
  <c r="H31" i="5"/>
  <c r="K30" i="5"/>
  <c r="M30" i="5" s="1"/>
  <c r="J30" i="5"/>
  <c r="I30" i="5"/>
  <c r="H30" i="5"/>
  <c r="K29" i="5"/>
  <c r="M29" i="5" s="1"/>
  <c r="J29" i="5"/>
  <c r="I29" i="5"/>
  <c r="H29" i="5"/>
  <c r="K28" i="5"/>
  <c r="M28" i="5" s="1"/>
  <c r="J28" i="5"/>
  <c r="I28" i="5"/>
  <c r="H28" i="5"/>
  <c r="K27" i="5"/>
  <c r="M27" i="5" s="1"/>
  <c r="J27" i="5"/>
  <c r="I27" i="5"/>
  <c r="H27" i="5"/>
  <c r="K26" i="5"/>
  <c r="M26" i="5" s="1"/>
  <c r="J26" i="5"/>
  <c r="I26" i="5"/>
  <c r="H26" i="5"/>
  <c r="K25" i="5"/>
  <c r="M25" i="5" s="1"/>
  <c r="J25" i="5"/>
  <c r="I25" i="5"/>
  <c r="H25" i="5"/>
  <c r="H24" i="5"/>
  <c r="D24" i="5"/>
  <c r="J23" i="5"/>
  <c r="D23" i="5"/>
  <c r="H22" i="5"/>
  <c r="D22" i="5"/>
  <c r="H21" i="5"/>
  <c r="D21" i="5"/>
  <c r="J20" i="5"/>
  <c r="D20" i="5"/>
  <c r="D19" i="5"/>
  <c r="D18" i="5"/>
  <c r="J127" i="1"/>
  <c r="I127" i="1"/>
  <c r="H127" i="1"/>
  <c r="J116" i="1"/>
  <c r="I116" i="1"/>
  <c r="H116" i="1"/>
  <c r="J101" i="1"/>
  <c r="I101" i="1"/>
  <c r="H101" i="1"/>
  <c r="J78" i="1"/>
  <c r="I78" i="1"/>
  <c r="H78" i="1"/>
  <c r="J68" i="1"/>
  <c r="I68" i="1"/>
  <c r="H68" i="1"/>
  <c r="J36" i="1"/>
  <c r="I36" i="1"/>
  <c r="H36" i="1"/>
  <c r="K129" i="1"/>
  <c r="J129" i="1"/>
  <c r="I129" i="1"/>
  <c r="H129" i="1"/>
  <c r="K125" i="1"/>
  <c r="J125" i="1"/>
  <c r="I125" i="1"/>
  <c r="H125" i="1"/>
  <c r="K120" i="1"/>
  <c r="J120" i="1"/>
  <c r="I120" i="1"/>
  <c r="H120" i="1"/>
  <c r="K108" i="1"/>
  <c r="J108" i="1"/>
  <c r="I108" i="1"/>
  <c r="H108" i="1"/>
  <c r="K50" i="1"/>
  <c r="J50" i="1"/>
  <c r="I50" i="1"/>
  <c r="H50" i="1"/>
  <c r="H14" i="1"/>
  <c r="I14" i="1"/>
  <c r="J14" i="1"/>
  <c r="K14" i="1"/>
  <c r="M14" i="1"/>
  <c r="H15" i="1"/>
  <c r="I15" i="1"/>
  <c r="J15" i="1"/>
  <c r="K15" i="1"/>
  <c r="M15" i="1" s="1"/>
  <c r="H16" i="1"/>
  <c r="I16" i="1"/>
  <c r="J16" i="1"/>
  <c r="K16" i="1"/>
  <c r="M16" i="1" s="1"/>
  <c r="H17" i="1"/>
  <c r="I17" i="1"/>
  <c r="J17" i="1"/>
  <c r="K17" i="1"/>
  <c r="M17" i="1" s="1"/>
  <c r="H18" i="1"/>
  <c r="I18" i="1"/>
  <c r="J18" i="1"/>
  <c r="K18" i="1"/>
  <c r="M18" i="1"/>
  <c r="H19" i="1"/>
  <c r="I19" i="1"/>
  <c r="J19" i="1"/>
  <c r="K19" i="1"/>
  <c r="M19" i="1" s="1"/>
  <c r="K13" i="1"/>
  <c r="M13" i="1" s="1"/>
  <c r="J13" i="1"/>
  <c r="I13" i="1"/>
  <c r="H13" i="1"/>
  <c r="C58" i="4"/>
  <c r="C54" i="4"/>
  <c r="C51" i="4"/>
  <c r="C45" i="4"/>
  <c r="C41" i="4"/>
  <c r="C36" i="4"/>
  <c r="C33" i="4"/>
  <c r="C28" i="4"/>
  <c r="C25" i="4"/>
  <c r="C22" i="4"/>
  <c r="C18" i="4"/>
  <c r="C15" i="4"/>
  <c r="C10" i="4"/>
  <c r="C6" i="4"/>
  <c r="D12" i="1"/>
  <c r="D11" i="1"/>
  <c r="D10" i="1"/>
  <c r="D9" i="1"/>
  <c r="D8" i="1"/>
  <c r="D7" i="1"/>
  <c r="D6" i="1"/>
  <c r="L12" i="1"/>
  <c r="L11" i="1"/>
  <c r="L10" i="1"/>
  <c r="L9" i="1"/>
  <c r="L8" i="1"/>
  <c r="L7" i="1"/>
  <c r="L6" i="1"/>
  <c r="K128" i="1"/>
  <c r="J128" i="1"/>
  <c r="I128" i="1"/>
  <c r="H128" i="1"/>
  <c r="K126" i="1"/>
  <c r="J126" i="1"/>
  <c r="I126" i="1"/>
  <c r="H126" i="1"/>
  <c r="H124" i="1"/>
  <c r="I124" i="1"/>
  <c r="J124" i="1"/>
  <c r="K124" i="1"/>
  <c r="K123" i="1"/>
  <c r="J123" i="1"/>
  <c r="I123" i="1"/>
  <c r="H123" i="1"/>
  <c r="K122" i="1"/>
  <c r="J122" i="1"/>
  <c r="I122" i="1"/>
  <c r="H122" i="1"/>
  <c r="D120" i="1"/>
  <c r="K121" i="1"/>
  <c r="J121" i="1"/>
  <c r="I121" i="1"/>
  <c r="H121" i="1"/>
  <c r="K119" i="1"/>
  <c r="J119" i="1"/>
  <c r="I119" i="1"/>
  <c r="H119" i="1"/>
  <c r="K88" i="1"/>
  <c r="M88" i="1" s="1"/>
  <c r="J88" i="1"/>
  <c r="I88" i="1"/>
  <c r="H88" i="1"/>
  <c r="K86" i="1"/>
  <c r="M86" i="1" s="1"/>
  <c r="J86" i="1"/>
  <c r="I86" i="1"/>
  <c r="H86" i="1"/>
  <c r="K75" i="1"/>
  <c r="M75" i="1" s="1"/>
  <c r="J75" i="1"/>
  <c r="I75" i="1"/>
  <c r="H75" i="1"/>
  <c r="G58" i="1"/>
  <c r="K25" i="1"/>
  <c r="M25" i="1" s="1"/>
  <c r="J25" i="1"/>
  <c r="I25" i="1"/>
  <c r="H25" i="1"/>
  <c r="K23" i="1"/>
  <c r="M23" i="1" s="1"/>
  <c r="J23" i="1"/>
  <c r="I23" i="1"/>
  <c r="H23" i="1"/>
  <c r="H19" i="5" l="1"/>
  <c r="I22" i="5"/>
  <c r="I18" i="5"/>
  <c r="H20" i="5"/>
  <c r="I423" i="5"/>
  <c r="H429" i="5"/>
  <c r="J429" i="5"/>
  <c r="I429" i="5"/>
  <c r="H23" i="5"/>
  <c r="J22" i="5"/>
  <c r="J18" i="5"/>
  <c r="G19" i="5"/>
  <c r="J21" i="5"/>
  <c r="G22" i="5"/>
  <c r="J24" i="5"/>
  <c r="J19" i="5"/>
  <c r="K20" i="5"/>
  <c r="G20" i="5"/>
  <c r="I21" i="5"/>
  <c r="M20" i="5"/>
  <c r="H423" i="5"/>
  <c r="J423" i="5"/>
  <c r="G24" i="5"/>
  <c r="I23" i="5"/>
  <c r="G18" i="5"/>
  <c r="I19" i="5"/>
  <c r="M36" i="5"/>
  <c r="M22" i="5" s="1"/>
  <c r="K22" i="5"/>
  <c r="M46" i="5"/>
  <c r="M18" i="5" s="1"/>
  <c r="K18" i="5"/>
  <c r="M65" i="5"/>
  <c r="K23" i="5"/>
  <c r="M89" i="5"/>
  <c r="M19" i="5" s="1"/>
  <c r="K19" i="5"/>
  <c r="M23" i="5"/>
  <c r="M42" i="5"/>
  <c r="M21" i="5" s="1"/>
  <c r="K21" i="5"/>
  <c r="I20" i="5"/>
  <c r="G21" i="5"/>
  <c r="G23" i="5"/>
  <c r="I24" i="5"/>
  <c r="M87" i="5"/>
  <c r="M24" i="5" s="1"/>
  <c r="K24" i="5"/>
  <c r="K571" i="1"/>
  <c r="J571" i="1"/>
  <c r="I571" i="1"/>
  <c r="H571" i="1"/>
  <c r="K565" i="1"/>
  <c r="J565" i="1"/>
  <c r="I565" i="1"/>
  <c r="H565" i="1"/>
  <c r="K557" i="1"/>
  <c r="J557" i="1"/>
  <c r="I557" i="1"/>
  <c r="H557" i="1"/>
  <c r="K525" i="1"/>
  <c r="J525" i="1"/>
  <c r="I525" i="1"/>
  <c r="H525" i="1"/>
  <c r="K518" i="1"/>
  <c r="J518" i="1"/>
  <c r="I518" i="1"/>
  <c r="H518" i="1"/>
  <c r="K509" i="1"/>
  <c r="J509" i="1"/>
  <c r="I509" i="1"/>
  <c r="H509" i="1"/>
  <c r="K503" i="1"/>
  <c r="J503" i="1"/>
  <c r="I503" i="1"/>
  <c r="H503" i="1"/>
  <c r="K496" i="1"/>
  <c r="J496" i="1"/>
  <c r="I496" i="1"/>
  <c r="H496" i="1"/>
  <c r="K118" i="1" l="1"/>
  <c r="M118" i="1" s="1"/>
  <c r="J118" i="1"/>
  <c r="I118" i="1"/>
  <c r="H118" i="1"/>
  <c r="K33" i="1"/>
  <c r="J33" i="1"/>
  <c r="I33" i="1"/>
  <c r="H33" i="1"/>
  <c r="K104" i="1"/>
  <c r="M104" i="1" s="1"/>
  <c r="J104" i="1"/>
  <c r="I104" i="1"/>
  <c r="H104" i="1"/>
  <c r="K82" i="1"/>
  <c r="M82" i="1" s="1"/>
  <c r="J82" i="1"/>
  <c r="I82" i="1"/>
  <c r="H82" i="1"/>
  <c r="K53" i="1"/>
  <c r="M53" i="1" s="1"/>
  <c r="J53" i="1"/>
  <c r="I53" i="1"/>
  <c r="H53" i="1"/>
  <c r="K96" i="1"/>
  <c r="M96" i="1" s="1"/>
  <c r="J96" i="1"/>
  <c r="I96" i="1"/>
  <c r="H96" i="1"/>
  <c r="K39" i="1"/>
  <c r="J39" i="1"/>
  <c r="I39" i="1"/>
  <c r="H39" i="1"/>
  <c r="K110" i="1"/>
  <c r="M110" i="1" s="1"/>
  <c r="J110" i="1"/>
  <c r="I110" i="1"/>
  <c r="H110" i="1"/>
  <c r="K66" i="1"/>
  <c r="M66" i="1" s="1"/>
  <c r="J66" i="1"/>
  <c r="I66" i="1"/>
  <c r="H66" i="1"/>
  <c r="K24" i="1"/>
  <c r="J24" i="1"/>
  <c r="J10" i="1" s="1"/>
  <c r="I24" i="1"/>
  <c r="I10" i="1" s="1"/>
  <c r="H24" i="1"/>
  <c r="H10" i="1" s="1"/>
  <c r="K44" i="1"/>
  <c r="M44" i="1" s="1"/>
  <c r="J44" i="1"/>
  <c r="I44" i="1"/>
  <c r="H44" i="1"/>
  <c r="K72" i="1"/>
  <c r="M72" i="1" s="1"/>
  <c r="J72" i="1"/>
  <c r="I72" i="1"/>
  <c r="H72" i="1"/>
  <c r="K30" i="1"/>
  <c r="J30" i="1"/>
  <c r="J9" i="1" s="1"/>
  <c r="I30" i="1"/>
  <c r="I9" i="1" s="1"/>
  <c r="H30" i="1"/>
  <c r="H9" i="1" s="1"/>
  <c r="K100" i="1"/>
  <c r="J100" i="1"/>
  <c r="I100" i="1"/>
  <c r="H100" i="1"/>
  <c r="K114" i="1"/>
  <c r="M114" i="1" s="1"/>
  <c r="J114" i="1"/>
  <c r="I114" i="1"/>
  <c r="H114" i="1"/>
  <c r="K77" i="1"/>
  <c r="M77" i="1" s="1"/>
  <c r="J77" i="1"/>
  <c r="I77" i="1"/>
  <c r="H77" i="1"/>
  <c r="K49" i="1"/>
  <c r="J49" i="1"/>
  <c r="I49" i="1"/>
  <c r="H49" i="1"/>
  <c r="K92" i="1"/>
  <c r="M92" i="1" s="1"/>
  <c r="J92" i="1"/>
  <c r="I92" i="1"/>
  <c r="H92" i="1"/>
  <c r="K56" i="1"/>
  <c r="M56" i="1" s="1"/>
  <c r="J56" i="1"/>
  <c r="I56" i="1"/>
  <c r="H56" i="1"/>
  <c r="K62" i="1"/>
  <c r="M62" i="1" s="1"/>
  <c r="J62" i="1"/>
  <c r="I62" i="1"/>
  <c r="H62" i="1"/>
  <c r="K34" i="1"/>
  <c r="J34" i="1"/>
  <c r="I34" i="1"/>
  <c r="H34" i="1"/>
  <c r="K105" i="1"/>
  <c r="M105" i="1" s="1"/>
  <c r="J105" i="1"/>
  <c r="I105" i="1"/>
  <c r="H105" i="1"/>
  <c r="K626" i="1"/>
  <c r="J626" i="1"/>
  <c r="I626" i="1"/>
  <c r="H626" i="1"/>
  <c r="K625" i="1"/>
  <c r="J625" i="1"/>
  <c r="I625" i="1"/>
  <c r="H625" i="1"/>
  <c r="K617" i="1"/>
  <c r="J617" i="1"/>
  <c r="I617" i="1"/>
  <c r="H617" i="1"/>
  <c r="K616" i="1"/>
  <c r="J616" i="1"/>
  <c r="I616" i="1"/>
  <c r="H616" i="1"/>
  <c r="K608" i="1"/>
  <c r="J608" i="1"/>
  <c r="I608" i="1"/>
  <c r="H608" i="1"/>
  <c r="K607" i="1"/>
  <c r="J607" i="1"/>
  <c r="I607" i="1"/>
  <c r="H607" i="1"/>
  <c r="H637" i="1"/>
  <c r="I637" i="1"/>
  <c r="H638" i="1"/>
  <c r="I638" i="1"/>
  <c r="H639" i="1"/>
  <c r="I639" i="1"/>
  <c r="H640" i="1"/>
  <c r="I640" i="1"/>
  <c r="H641" i="1"/>
  <c r="I641" i="1"/>
  <c r="H642" i="1"/>
  <c r="I642" i="1"/>
  <c r="H643" i="1"/>
  <c r="I643" i="1"/>
  <c r="H644" i="1"/>
  <c r="I644" i="1"/>
  <c r="H645" i="1"/>
  <c r="I645" i="1"/>
  <c r="H646" i="1"/>
  <c r="I646" i="1"/>
  <c r="H647" i="1"/>
  <c r="I647" i="1"/>
  <c r="H648" i="1"/>
  <c r="I648" i="1"/>
  <c r="H649" i="1"/>
  <c r="I649" i="1"/>
  <c r="H650" i="1"/>
  <c r="I650" i="1"/>
  <c r="H651" i="1"/>
  <c r="I651" i="1"/>
  <c r="H652" i="1"/>
  <c r="I652" i="1"/>
  <c r="H653" i="1"/>
  <c r="I653" i="1"/>
  <c r="H654" i="1"/>
  <c r="I654" i="1"/>
  <c r="H655" i="1"/>
  <c r="I655" i="1"/>
  <c r="H656" i="1"/>
  <c r="I656" i="1"/>
  <c r="H657" i="1"/>
  <c r="I657" i="1"/>
  <c r="H658" i="1"/>
  <c r="I658" i="1"/>
  <c r="H659" i="1"/>
  <c r="I659" i="1"/>
  <c r="H660" i="1"/>
  <c r="I660" i="1"/>
  <c r="H661" i="1"/>
  <c r="I661" i="1"/>
  <c r="H662" i="1"/>
  <c r="I662" i="1"/>
  <c r="H663" i="1"/>
  <c r="I663" i="1"/>
  <c r="H664" i="1"/>
  <c r="I664" i="1"/>
  <c r="H665" i="1"/>
  <c r="I665" i="1"/>
  <c r="H666" i="1"/>
  <c r="I666" i="1"/>
  <c r="H667" i="1"/>
  <c r="I667" i="1"/>
  <c r="H668" i="1"/>
  <c r="I668" i="1"/>
  <c r="H669" i="1"/>
  <c r="I669" i="1"/>
  <c r="H670" i="1"/>
  <c r="I670" i="1"/>
  <c r="H671" i="1"/>
  <c r="I671" i="1"/>
  <c r="H672" i="1"/>
  <c r="I672" i="1"/>
  <c r="H673" i="1"/>
  <c r="I673" i="1"/>
  <c r="H674" i="1"/>
  <c r="I674" i="1"/>
  <c r="H675" i="1"/>
  <c r="I675" i="1"/>
  <c r="H676" i="1"/>
  <c r="I676" i="1"/>
  <c r="H677" i="1"/>
  <c r="I677" i="1"/>
  <c r="H678" i="1"/>
  <c r="I678" i="1"/>
  <c r="H679" i="1"/>
  <c r="I679" i="1"/>
  <c r="H680" i="1"/>
  <c r="I680" i="1"/>
  <c r="H681" i="1"/>
  <c r="I681" i="1"/>
  <c r="H682" i="1"/>
  <c r="I682" i="1"/>
  <c r="H683" i="1"/>
  <c r="I683" i="1"/>
  <c r="H684" i="1"/>
  <c r="I684" i="1"/>
  <c r="H685" i="1"/>
  <c r="I685" i="1"/>
  <c r="H686" i="1"/>
  <c r="I686" i="1"/>
  <c r="H687" i="1"/>
  <c r="I687" i="1"/>
  <c r="H688" i="1"/>
  <c r="I688" i="1"/>
  <c r="H689" i="1"/>
  <c r="I689" i="1"/>
  <c r="H690" i="1"/>
  <c r="I690" i="1"/>
  <c r="H691" i="1"/>
  <c r="I691" i="1"/>
  <c r="H692" i="1"/>
  <c r="I692" i="1"/>
  <c r="H693" i="1"/>
  <c r="I693" i="1"/>
  <c r="H694" i="1"/>
  <c r="I694" i="1"/>
  <c r="H695" i="1"/>
  <c r="I695" i="1"/>
  <c r="H696" i="1"/>
  <c r="I696" i="1"/>
  <c r="H697" i="1"/>
  <c r="I697" i="1"/>
  <c r="H698" i="1"/>
  <c r="I698" i="1"/>
  <c r="H699" i="1"/>
  <c r="I699" i="1"/>
  <c r="H700" i="1"/>
  <c r="I700" i="1"/>
  <c r="H701" i="1"/>
  <c r="I701" i="1"/>
  <c r="H702" i="1"/>
  <c r="I702" i="1"/>
  <c r="H703" i="1"/>
  <c r="I703" i="1"/>
  <c r="H704" i="1"/>
  <c r="I704" i="1"/>
  <c r="H705" i="1"/>
  <c r="I705" i="1"/>
  <c r="H706" i="1"/>
  <c r="I706" i="1"/>
  <c r="H707" i="1"/>
  <c r="I707" i="1"/>
  <c r="H708" i="1"/>
  <c r="I708" i="1"/>
  <c r="H709" i="1"/>
  <c r="I709" i="1"/>
  <c r="H710" i="1"/>
  <c r="I710" i="1"/>
  <c r="H711" i="1"/>
  <c r="I711" i="1"/>
  <c r="H712" i="1"/>
  <c r="I712" i="1"/>
  <c r="H713" i="1"/>
  <c r="I713" i="1"/>
  <c r="H714" i="1"/>
  <c r="I714" i="1"/>
  <c r="H715" i="1"/>
  <c r="I715" i="1"/>
  <c r="H716" i="1"/>
  <c r="I716" i="1"/>
  <c r="H717" i="1"/>
  <c r="I717" i="1"/>
  <c r="H718" i="1"/>
  <c r="I718" i="1"/>
  <c r="H719" i="1"/>
  <c r="I719" i="1"/>
  <c r="H720" i="1"/>
  <c r="I720" i="1"/>
  <c r="H721" i="1"/>
  <c r="I721" i="1"/>
  <c r="H722" i="1"/>
  <c r="I722" i="1"/>
  <c r="H723" i="1"/>
  <c r="I723" i="1"/>
  <c r="H724" i="1"/>
  <c r="I724" i="1"/>
  <c r="H725" i="1"/>
  <c r="I725" i="1"/>
  <c r="H726" i="1"/>
  <c r="I726" i="1"/>
  <c r="H727" i="1"/>
  <c r="I727" i="1"/>
  <c r="H728" i="1"/>
  <c r="I728" i="1"/>
  <c r="H729" i="1"/>
  <c r="I729" i="1"/>
  <c r="H730" i="1"/>
  <c r="I730" i="1"/>
  <c r="H731" i="1"/>
  <c r="I731" i="1"/>
  <c r="H732" i="1"/>
  <c r="I732" i="1"/>
  <c r="H733" i="1"/>
  <c r="I733" i="1"/>
  <c r="H734" i="1"/>
  <c r="I734" i="1"/>
  <c r="H735" i="1"/>
  <c r="I735" i="1"/>
  <c r="H736" i="1"/>
  <c r="I736" i="1"/>
  <c r="H737" i="1"/>
  <c r="I737" i="1"/>
  <c r="H738" i="1"/>
  <c r="I738" i="1"/>
  <c r="H739" i="1"/>
  <c r="I739" i="1"/>
  <c r="H740" i="1"/>
  <c r="I740" i="1"/>
  <c r="I636" i="1"/>
  <c r="H636" i="1"/>
  <c r="H629" i="1" s="1"/>
  <c r="I629" i="1"/>
  <c r="J629" i="1"/>
  <c r="K629" i="1"/>
  <c r="H630" i="1"/>
  <c r="I630" i="1"/>
  <c r="J630" i="1"/>
  <c r="K630" i="1"/>
  <c r="H631" i="1"/>
  <c r="I631" i="1"/>
  <c r="J631" i="1"/>
  <c r="K631" i="1"/>
  <c r="H632" i="1"/>
  <c r="I632" i="1"/>
  <c r="J632" i="1"/>
  <c r="K632" i="1"/>
  <c r="H633" i="1"/>
  <c r="I633" i="1"/>
  <c r="J633" i="1"/>
  <c r="K633" i="1"/>
  <c r="H634" i="1"/>
  <c r="I634" i="1"/>
  <c r="J634" i="1"/>
  <c r="K634" i="1"/>
  <c r="H635" i="1"/>
  <c r="I635" i="1"/>
  <c r="J635" i="1"/>
  <c r="K635" i="1"/>
  <c r="G630" i="1"/>
  <c r="G631" i="1"/>
  <c r="G632" i="1"/>
  <c r="G633" i="1"/>
  <c r="G634" i="1"/>
  <c r="G635" i="1"/>
  <c r="G629" i="1"/>
  <c r="G155" i="1"/>
  <c r="J155" i="1"/>
  <c r="K155" i="1"/>
  <c r="G156" i="1"/>
  <c r="J156" i="1"/>
  <c r="K156" i="1"/>
  <c r="G157" i="1"/>
  <c r="J157" i="1"/>
  <c r="K157" i="1"/>
  <c r="G158" i="1"/>
  <c r="J158" i="1"/>
  <c r="K158" i="1"/>
  <c r="G159" i="1"/>
  <c r="J159" i="1"/>
  <c r="K159" i="1"/>
  <c r="G160" i="1"/>
  <c r="J160" i="1"/>
  <c r="K160" i="1"/>
  <c r="J154" i="1"/>
  <c r="K154" i="1"/>
  <c r="G154" i="1"/>
  <c r="D155" i="1"/>
  <c r="D156" i="1"/>
  <c r="D157" i="1"/>
  <c r="D158" i="1"/>
  <c r="D159" i="1"/>
  <c r="D160" i="1"/>
  <c r="D154" i="1"/>
  <c r="I216" i="1"/>
  <c r="I160" i="1" s="1"/>
  <c r="H216" i="1"/>
  <c r="H160" i="1" s="1"/>
  <c r="I208" i="1"/>
  <c r="I159" i="1" s="1"/>
  <c r="H208" i="1"/>
  <c r="H159" i="1" s="1"/>
  <c r="I200" i="1"/>
  <c r="I158" i="1" s="1"/>
  <c r="H200" i="1"/>
  <c r="H158" i="1" s="1"/>
  <c r="I177" i="1"/>
  <c r="H177" i="1"/>
  <c r="I192" i="1"/>
  <c r="I157" i="1" s="1"/>
  <c r="H192" i="1"/>
  <c r="H157" i="1" s="1"/>
  <c r="I184" i="1"/>
  <c r="H184" i="1"/>
  <c r="I169" i="1"/>
  <c r="I155" i="1" s="1"/>
  <c r="H169" i="1"/>
  <c r="H155" i="1" s="1"/>
  <c r="I161" i="1"/>
  <c r="I154" i="1" s="1"/>
  <c r="H161" i="1"/>
  <c r="H154" i="1" s="1"/>
  <c r="H482" i="1"/>
  <c r="I482" i="1"/>
  <c r="J482" i="1"/>
  <c r="K482" i="1"/>
  <c r="H483" i="1"/>
  <c r="I483" i="1"/>
  <c r="J483" i="1"/>
  <c r="K483" i="1"/>
  <c r="H484" i="1"/>
  <c r="I484" i="1"/>
  <c r="J484" i="1"/>
  <c r="K484" i="1"/>
  <c r="H485" i="1"/>
  <c r="I485" i="1"/>
  <c r="J485" i="1"/>
  <c r="K485" i="1"/>
  <c r="K481" i="1"/>
  <c r="J481" i="1"/>
  <c r="I481" i="1"/>
  <c r="H481" i="1"/>
  <c r="K477" i="1"/>
  <c r="J477" i="1"/>
  <c r="I477" i="1"/>
  <c r="H477" i="1"/>
  <c r="K470" i="1"/>
  <c r="J470" i="1"/>
  <c r="I470" i="1"/>
  <c r="H470" i="1"/>
  <c r="K464" i="1"/>
  <c r="J464" i="1"/>
  <c r="I464" i="1"/>
  <c r="H464" i="1"/>
  <c r="K450" i="1"/>
  <c r="J450" i="1"/>
  <c r="I450" i="1"/>
  <c r="H450" i="1"/>
  <c r="K443" i="1"/>
  <c r="J443" i="1"/>
  <c r="I443" i="1"/>
  <c r="H443" i="1"/>
  <c r="K433" i="1"/>
  <c r="J433" i="1"/>
  <c r="I433" i="1"/>
  <c r="H433" i="1"/>
  <c r="K429" i="1"/>
  <c r="J429" i="1"/>
  <c r="I429" i="1"/>
  <c r="H429" i="1"/>
  <c r="K421" i="1"/>
  <c r="J421" i="1"/>
  <c r="I421" i="1"/>
  <c r="H421" i="1"/>
  <c r="K413" i="1"/>
  <c r="J413" i="1"/>
  <c r="I413" i="1"/>
  <c r="H413" i="1"/>
  <c r="K405" i="1"/>
  <c r="J405" i="1"/>
  <c r="I405" i="1"/>
  <c r="H405" i="1"/>
  <c r="K401" i="1"/>
  <c r="J401" i="1"/>
  <c r="I401" i="1"/>
  <c r="H401" i="1"/>
  <c r="K392" i="1"/>
  <c r="J392" i="1"/>
  <c r="I392" i="1"/>
  <c r="H392" i="1"/>
  <c r="K384" i="1"/>
  <c r="J384" i="1"/>
  <c r="H384" i="1"/>
  <c r="I384" i="1"/>
  <c r="K598" i="1"/>
  <c r="J598" i="1"/>
  <c r="I598" i="1"/>
  <c r="H598" i="1"/>
  <c r="K592" i="1"/>
  <c r="J592" i="1"/>
  <c r="I592" i="1"/>
  <c r="H592" i="1"/>
  <c r="K591" i="1"/>
  <c r="J591" i="1"/>
  <c r="I591" i="1"/>
  <c r="H591" i="1"/>
  <c r="K584" i="1"/>
  <c r="J584" i="1"/>
  <c r="I584" i="1"/>
  <c r="H584" i="1"/>
  <c r="G570" i="1"/>
  <c r="G569" i="1"/>
  <c r="G568" i="1"/>
  <c r="G567" i="1"/>
  <c r="G566" i="1"/>
  <c r="G564" i="1"/>
  <c r="G563" i="1"/>
  <c r="G562" i="1"/>
  <c r="G561" i="1"/>
  <c r="G560" i="1"/>
  <c r="G559" i="1"/>
  <c r="G558" i="1"/>
  <c r="K555" i="1"/>
  <c r="J555" i="1"/>
  <c r="I555" i="1"/>
  <c r="H555" i="1"/>
  <c r="K548" i="1"/>
  <c r="J548" i="1"/>
  <c r="I548" i="1"/>
  <c r="H548" i="1"/>
  <c r="K540" i="1"/>
  <c r="J540" i="1"/>
  <c r="I540" i="1"/>
  <c r="H540" i="1"/>
  <c r="K533" i="1"/>
  <c r="J533" i="1"/>
  <c r="I533" i="1"/>
  <c r="H533" i="1"/>
  <c r="H600" i="1"/>
  <c r="I600" i="1"/>
  <c r="J600" i="1"/>
  <c r="K600" i="1"/>
  <c r="H601" i="1"/>
  <c r="I601" i="1"/>
  <c r="J601" i="1"/>
  <c r="K601" i="1"/>
  <c r="H602" i="1"/>
  <c r="I602" i="1"/>
  <c r="J602" i="1"/>
  <c r="K602" i="1"/>
  <c r="H603" i="1"/>
  <c r="I603" i="1"/>
  <c r="J603" i="1"/>
  <c r="K603" i="1"/>
  <c r="H604" i="1"/>
  <c r="I604" i="1"/>
  <c r="J604" i="1"/>
  <c r="K604" i="1"/>
  <c r="H605" i="1"/>
  <c r="I605" i="1"/>
  <c r="J605" i="1"/>
  <c r="K605" i="1"/>
  <c r="H606" i="1"/>
  <c r="I606" i="1"/>
  <c r="J606" i="1"/>
  <c r="K606" i="1"/>
  <c r="G601" i="1"/>
  <c r="G602" i="1"/>
  <c r="G603" i="1"/>
  <c r="G604" i="1"/>
  <c r="G605" i="1"/>
  <c r="G606" i="1"/>
  <c r="G600" i="1"/>
  <c r="D605" i="1"/>
  <c r="D604" i="1"/>
  <c r="D603" i="1"/>
  <c r="D602" i="1"/>
  <c r="K218" i="1"/>
  <c r="K219" i="1"/>
  <c r="K220" i="1"/>
  <c r="K221" i="1"/>
  <c r="K222" i="1"/>
  <c r="H223" i="1"/>
  <c r="I223" i="1"/>
  <c r="J223" i="1"/>
  <c r="K223" i="1"/>
  <c r="H224" i="1"/>
  <c r="I224" i="1"/>
  <c r="J224" i="1"/>
  <c r="K224" i="1"/>
  <c r="G219" i="1"/>
  <c r="G220" i="1"/>
  <c r="G221" i="1"/>
  <c r="G222" i="1"/>
  <c r="G223" i="1"/>
  <c r="G224" i="1"/>
  <c r="G218" i="1"/>
  <c r="D219" i="1"/>
  <c r="D220" i="1"/>
  <c r="D221" i="1"/>
  <c r="D222" i="1"/>
  <c r="D223" i="1"/>
  <c r="D224" i="1"/>
  <c r="D218" i="1"/>
  <c r="J295" i="1"/>
  <c r="I295" i="1"/>
  <c r="H295" i="1"/>
  <c r="J290" i="1"/>
  <c r="I290" i="1"/>
  <c r="H290" i="1"/>
  <c r="J283" i="1"/>
  <c r="J220" i="1" s="1"/>
  <c r="I283" i="1"/>
  <c r="H283" i="1"/>
  <c r="H220" i="1" s="1"/>
  <c r="J275" i="1"/>
  <c r="I275" i="1"/>
  <c r="H275" i="1"/>
  <c r="J246" i="1"/>
  <c r="J218" i="1" s="1"/>
  <c r="I246" i="1"/>
  <c r="I218" i="1" s="1"/>
  <c r="H246" i="1"/>
  <c r="H218" i="1" s="1"/>
  <c r="J243" i="1"/>
  <c r="J222" i="1" s="1"/>
  <c r="I243" i="1"/>
  <c r="I222" i="1" s="1"/>
  <c r="H243" i="1"/>
  <c r="H222" i="1" s="1"/>
  <c r="J233" i="1"/>
  <c r="I233" i="1"/>
  <c r="I219" i="1" s="1"/>
  <c r="H233" i="1"/>
  <c r="H219" i="1" s="1"/>
  <c r="I228" i="1"/>
  <c r="I221" i="1" s="1"/>
  <c r="H228" i="1"/>
  <c r="H221" i="1" s="1"/>
  <c r="J228" i="1"/>
  <c r="J221" i="1" s="1"/>
  <c r="H6" i="1" l="1"/>
  <c r="J6" i="1"/>
  <c r="H7" i="1"/>
  <c r="J7" i="1"/>
  <c r="H8" i="1"/>
  <c r="J8" i="1"/>
  <c r="H11" i="1"/>
  <c r="J11" i="1"/>
  <c r="I6" i="1"/>
  <c r="M34" i="1"/>
  <c r="M6" i="1" s="1"/>
  <c r="K6" i="1"/>
  <c r="I7" i="1"/>
  <c r="M49" i="1"/>
  <c r="M7" i="1" s="1"/>
  <c r="K7" i="1"/>
  <c r="I8" i="1"/>
  <c r="M100" i="1"/>
  <c r="M8" i="1" s="1"/>
  <c r="K8" i="1"/>
  <c r="M30" i="1"/>
  <c r="M9" i="1" s="1"/>
  <c r="K9" i="1"/>
  <c r="M24" i="1"/>
  <c r="M10" i="1" s="1"/>
  <c r="K10" i="1"/>
  <c r="I11" i="1"/>
  <c r="M39" i="1"/>
  <c r="M11" i="1" s="1"/>
  <c r="K11" i="1"/>
  <c r="M33" i="1"/>
  <c r="M12" i="1" s="1"/>
  <c r="K12" i="1"/>
  <c r="I156" i="1"/>
  <c r="H156" i="1"/>
  <c r="J219" i="1"/>
  <c r="I220" i="1"/>
  <c r="G21" i="1" l="1"/>
  <c r="G22" i="1"/>
  <c r="G26" i="1"/>
  <c r="G27" i="1"/>
  <c r="G28" i="1"/>
  <c r="G29" i="1"/>
  <c r="G31" i="1"/>
  <c r="G32" i="1"/>
  <c r="G35" i="1"/>
  <c r="G37" i="1"/>
  <c r="G38" i="1"/>
  <c r="G40" i="1"/>
  <c r="G41" i="1"/>
  <c r="G42" i="1"/>
  <c r="G43" i="1"/>
  <c r="G45" i="1"/>
  <c r="G46" i="1"/>
  <c r="G47" i="1"/>
  <c r="G48" i="1"/>
  <c r="G51" i="1"/>
  <c r="G52" i="1"/>
  <c r="G54" i="1"/>
  <c r="G55" i="1"/>
  <c r="G57" i="1"/>
  <c r="G59" i="1"/>
  <c r="G60" i="1"/>
  <c r="G61" i="1"/>
  <c r="G63" i="1"/>
  <c r="G64" i="1"/>
  <c r="G65" i="1"/>
  <c r="G67" i="1"/>
  <c r="G69" i="1"/>
  <c r="G70" i="1"/>
  <c r="G71" i="1"/>
  <c r="G73" i="1"/>
  <c r="G74" i="1"/>
  <c r="G76" i="1"/>
  <c r="G79" i="1"/>
  <c r="G80" i="1"/>
  <c r="G81" i="1"/>
  <c r="G83" i="1"/>
  <c r="G84" i="1"/>
  <c r="G85" i="1"/>
  <c r="G87" i="1"/>
  <c r="G89" i="1"/>
  <c r="G90" i="1"/>
  <c r="G91" i="1"/>
  <c r="G93" i="1"/>
  <c r="G94" i="1"/>
  <c r="G95" i="1"/>
  <c r="G97" i="1"/>
  <c r="G98" i="1"/>
  <c r="G99" i="1"/>
  <c r="G102" i="1"/>
  <c r="G103" i="1"/>
  <c r="G106" i="1"/>
  <c r="G107" i="1"/>
  <c r="G109" i="1"/>
  <c r="G111" i="1"/>
  <c r="G112" i="1"/>
  <c r="G113" i="1"/>
  <c r="G115" i="1"/>
  <c r="G117" i="1"/>
  <c r="G20" i="1"/>
  <c r="G6" i="1" s="1"/>
  <c r="D601" i="1"/>
  <c r="D600" i="1"/>
  <c r="F630" i="1"/>
  <c r="F631" i="1"/>
  <c r="F632" i="1"/>
  <c r="F633" i="1"/>
  <c r="F634" i="1"/>
  <c r="F635" i="1"/>
  <c r="F629" i="1"/>
  <c r="D630" i="1"/>
  <c r="D631" i="1"/>
  <c r="D632" i="1"/>
  <c r="D633" i="1"/>
  <c r="D634" i="1"/>
  <c r="D635" i="1"/>
  <c r="D629" i="1"/>
  <c r="H488" i="1"/>
  <c r="I488" i="1"/>
  <c r="J488" i="1"/>
  <c r="K488" i="1"/>
  <c r="H489" i="1"/>
  <c r="I489" i="1"/>
  <c r="J489" i="1"/>
  <c r="K489" i="1"/>
  <c r="H490" i="1"/>
  <c r="I490" i="1"/>
  <c r="J490" i="1"/>
  <c r="K490" i="1"/>
  <c r="H491" i="1"/>
  <c r="I491" i="1"/>
  <c r="J491" i="1"/>
  <c r="K491" i="1"/>
  <c r="H492" i="1"/>
  <c r="I492" i="1"/>
  <c r="J492" i="1"/>
  <c r="K492" i="1"/>
  <c r="H487" i="1"/>
  <c r="I487" i="1"/>
  <c r="J487" i="1"/>
  <c r="K487" i="1"/>
  <c r="D488" i="1"/>
  <c r="D489" i="1"/>
  <c r="D490" i="1"/>
  <c r="D491" i="1"/>
  <c r="D492" i="1"/>
  <c r="D493" i="1"/>
  <c r="D487" i="1"/>
  <c r="G597" i="1"/>
  <c r="G596" i="1"/>
  <c r="G595" i="1"/>
  <c r="G594" i="1"/>
  <c r="G593" i="1"/>
  <c r="G590" i="1"/>
  <c r="G589" i="1"/>
  <c r="G588" i="1"/>
  <c r="G587" i="1"/>
  <c r="G586" i="1"/>
  <c r="G585" i="1"/>
  <c r="G583" i="1"/>
  <c r="G582" i="1"/>
  <c r="G581" i="1"/>
  <c r="G580" i="1"/>
  <c r="G579" i="1"/>
  <c r="G578" i="1"/>
  <c r="G577" i="1"/>
  <c r="G576" i="1"/>
  <c r="G575" i="1"/>
  <c r="G574" i="1"/>
  <c r="G573" i="1"/>
  <c r="G556" i="1"/>
  <c r="G554" i="1"/>
  <c r="G553" i="1"/>
  <c r="G552" i="1"/>
  <c r="G551" i="1"/>
  <c r="G550" i="1"/>
  <c r="G549" i="1"/>
  <c r="G547" i="1"/>
  <c r="G546" i="1"/>
  <c r="G545" i="1"/>
  <c r="G544" i="1"/>
  <c r="G543" i="1"/>
  <c r="G542" i="1"/>
  <c r="G541" i="1"/>
  <c r="G539" i="1"/>
  <c r="G538" i="1"/>
  <c r="G537" i="1"/>
  <c r="G536" i="1"/>
  <c r="G535" i="1"/>
  <c r="G534" i="1"/>
  <c r="G532" i="1"/>
  <c r="G531" i="1"/>
  <c r="G530" i="1"/>
  <c r="G529" i="1"/>
  <c r="G528" i="1"/>
  <c r="G527" i="1"/>
  <c r="G526" i="1"/>
  <c r="G524" i="1"/>
  <c r="G523" i="1"/>
  <c r="G522" i="1"/>
  <c r="G521" i="1"/>
  <c r="G520" i="1"/>
  <c r="G519" i="1"/>
  <c r="G517" i="1"/>
  <c r="G516" i="1"/>
  <c r="G515" i="1"/>
  <c r="G514" i="1"/>
  <c r="G513" i="1"/>
  <c r="G512" i="1"/>
  <c r="G511" i="1"/>
  <c r="G510" i="1"/>
  <c r="G508" i="1"/>
  <c r="G507" i="1"/>
  <c r="G506" i="1"/>
  <c r="G505" i="1"/>
  <c r="G504" i="1"/>
  <c r="G502" i="1"/>
  <c r="G501" i="1"/>
  <c r="G500" i="1"/>
  <c r="G499" i="1"/>
  <c r="G498" i="1"/>
  <c r="G497" i="1"/>
  <c r="G495" i="1"/>
  <c r="G494" i="1"/>
  <c r="G376" i="1"/>
  <c r="G377" i="1"/>
  <c r="G378" i="1"/>
  <c r="G379" i="1"/>
  <c r="G380" i="1"/>
  <c r="D375" i="1"/>
  <c r="D376" i="1"/>
  <c r="D377" i="1"/>
  <c r="D378" i="1"/>
  <c r="D379" i="1"/>
  <c r="D380" i="1"/>
  <c r="D374" i="1"/>
  <c r="K380" i="1"/>
  <c r="J380" i="1"/>
  <c r="I380" i="1"/>
  <c r="H380" i="1"/>
  <c r="K379" i="1"/>
  <c r="J379" i="1"/>
  <c r="I379" i="1"/>
  <c r="H379" i="1"/>
  <c r="K378" i="1"/>
  <c r="J378" i="1"/>
  <c r="I378" i="1"/>
  <c r="H378" i="1"/>
  <c r="K377" i="1"/>
  <c r="J377" i="1"/>
  <c r="I377" i="1"/>
  <c r="H377" i="1"/>
  <c r="K376" i="1"/>
  <c r="J376" i="1"/>
  <c r="I376" i="1"/>
  <c r="H376" i="1"/>
  <c r="F304" i="1"/>
  <c r="F305" i="1"/>
  <c r="F306" i="1"/>
  <c r="F307" i="1"/>
  <c r="F308" i="1"/>
  <c r="F309" i="1"/>
  <c r="G312" i="1"/>
  <c r="H304" i="1"/>
  <c r="I304" i="1"/>
  <c r="J304" i="1"/>
  <c r="K304" i="1"/>
  <c r="H305" i="1"/>
  <c r="K305" i="1"/>
  <c r="H306" i="1"/>
  <c r="I306" i="1"/>
  <c r="J306" i="1"/>
  <c r="K306" i="1"/>
  <c r="H307" i="1"/>
  <c r="I307" i="1"/>
  <c r="J307" i="1"/>
  <c r="K307" i="1"/>
  <c r="H308" i="1"/>
  <c r="I308" i="1"/>
  <c r="J308" i="1"/>
  <c r="K308" i="1"/>
  <c r="H309" i="1"/>
  <c r="I309" i="1"/>
  <c r="J309" i="1"/>
  <c r="K309" i="1"/>
  <c r="H303" i="1"/>
  <c r="I303" i="1"/>
  <c r="J303" i="1"/>
  <c r="K303" i="1"/>
  <c r="F303" i="1"/>
  <c r="D304" i="1"/>
  <c r="D305" i="1"/>
  <c r="D306" i="1"/>
  <c r="D307" i="1"/>
  <c r="D308" i="1"/>
  <c r="D309" i="1"/>
  <c r="D303" i="1"/>
  <c r="G372" i="1"/>
  <c r="G371" i="1"/>
  <c r="G370" i="1"/>
  <c r="G369" i="1"/>
  <c r="G368" i="1"/>
  <c r="G367" i="1"/>
  <c r="G366" i="1"/>
  <c r="G365" i="1"/>
  <c r="G364" i="1"/>
  <c r="G363" i="1"/>
  <c r="G362" i="1"/>
  <c r="G361" i="1"/>
  <c r="G360" i="1"/>
  <c r="G359" i="1"/>
  <c r="G358" i="1"/>
  <c r="G357" i="1"/>
  <c r="G356" i="1"/>
  <c r="G355" i="1"/>
  <c r="G354" i="1"/>
  <c r="G353" i="1"/>
  <c r="G304" i="1" s="1"/>
  <c r="G352" i="1"/>
  <c r="G347" i="1"/>
  <c r="G340" i="1"/>
  <c r="G334" i="1"/>
  <c r="G306" i="1" s="1"/>
  <c r="G333" i="1"/>
  <c r="G324" i="1"/>
  <c r="G303" i="1" s="1"/>
  <c r="J319" i="1"/>
  <c r="J305" i="1" s="1"/>
  <c r="I319" i="1"/>
  <c r="I305" i="1" s="1"/>
  <c r="F219" i="1"/>
  <c r="F220" i="1"/>
  <c r="F221" i="1"/>
  <c r="F222" i="1"/>
  <c r="F223" i="1"/>
  <c r="F224" i="1"/>
  <c r="F218" i="1"/>
  <c r="F155" i="1"/>
  <c r="F156" i="1"/>
  <c r="F157" i="1"/>
  <c r="F158" i="1"/>
  <c r="F159" i="1"/>
  <c r="F160" i="1"/>
  <c r="F154" i="1"/>
  <c r="G146" i="1"/>
  <c r="G147" i="1"/>
  <c r="G148" i="1"/>
  <c r="G149" i="1"/>
  <c r="G150" i="1"/>
  <c r="G151" i="1"/>
  <c r="G152" i="1"/>
  <c r="G140" i="1"/>
  <c r="G141" i="1"/>
  <c r="G134" i="1" s="1"/>
  <c r="G142" i="1"/>
  <c r="G135" i="1" s="1"/>
  <c r="G143" i="1"/>
  <c r="G136" i="1" s="1"/>
  <c r="G144" i="1"/>
  <c r="G145" i="1"/>
  <c r="G138" i="1" s="1"/>
  <c r="G139" i="1"/>
  <c r="F133" i="1"/>
  <c r="G133" i="1"/>
  <c r="H133" i="1"/>
  <c r="I133" i="1"/>
  <c r="J133" i="1"/>
  <c r="K133" i="1"/>
  <c r="F134" i="1"/>
  <c r="H134" i="1"/>
  <c r="I134" i="1"/>
  <c r="J134" i="1"/>
  <c r="K134" i="1"/>
  <c r="F135" i="1"/>
  <c r="H135" i="1"/>
  <c r="I135" i="1"/>
  <c r="J135" i="1"/>
  <c r="K135" i="1"/>
  <c r="F136" i="1"/>
  <c r="H136" i="1"/>
  <c r="I136" i="1"/>
  <c r="J136" i="1"/>
  <c r="K136" i="1"/>
  <c r="F137" i="1"/>
  <c r="G137" i="1"/>
  <c r="H137" i="1"/>
  <c r="I137" i="1"/>
  <c r="J137" i="1"/>
  <c r="K137" i="1"/>
  <c r="F138" i="1"/>
  <c r="H138" i="1"/>
  <c r="I138" i="1"/>
  <c r="J138" i="1"/>
  <c r="K138" i="1"/>
  <c r="H132" i="1"/>
  <c r="I132" i="1"/>
  <c r="J132" i="1"/>
  <c r="K132" i="1"/>
  <c r="F132" i="1"/>
  <c r="D133" i="1"/>
  <c r="D132" i="1"/>
  <c r="G9" i="1" l="1"/>
  <c r="G11" i="1"/>
  <c r="G8" i="1"/>
  <c r="G10" i="1"/>
  <c r="G7" i="1"/>
  <c r="G132" i="1"/>
  <c r="G308" i="1"/>
  <c r="G487" i="1"/>
  <c r="G489" i="1"/>
  <c r="G491" i="1"/>
  <c r="G488" i="1"/>
  <c r="G490" i="1"/>
  <c r="G492" i="1"/>
  <c r="G307" i="1"/>
  <c r="G309" i="1"/>
  <c r="G319" i="1"/>
  <c r="G305" i="1" s="1"/>
  <c r="G375" i="1" l="1"/>
  <c r="K375" i="1"/>
  <c r="J375" i="1"/>
  <c r="H375" i="1"/>
  <c r="I375" i="1"/>
  <c r="G374" i="1"/>
  <c r="I374" i="1"/>
  <c r="K374" i="1"/>
  <c r="H374" i="1"/>
  <c r="J374" i="1"/>
  <c r="H493" i="1"/>
  <c r="J493" i="1"/>
  <c r="I493" i="1"/>
  <c r="G493" i="1"/>
  <c r="K493" i="1"/>
  <c r="H12" i="1"/>
  <c r="J12" i="1"/>
  <c r="G12" i="1"/>
  <c r="I12" i="1"/>
</calcChain>
</file>

<file path=xl/sharedStrings.xml><?xml version="1.0" encoding="utf-8"?>
<sst xmlns="http://schemas.openxmlformats.org/spreadsheetml/2006/main" count="936" uniqueCount="360">
  <si>
    <t>Целевые показатели ДЦП «Устойчивое развитие сельских поселений Сузунского района на 2014 – 2020 годы»</t>
  </si>
  <si>
    <t>№ п/п</t>
  </si>
  <si>
    <t>Наименование мероприятия</t>
  </si>
  <si>
    <t>Срок реализации</t>
  </si>
  <si>
    <t>Величина показателя</t>
  </si>
  <si>
    <t>Объем финансирования, всего тыс. рублей</t>
  </si>
  <si>
    <t>в том числе по источникам финансирования</t>
  </si>
  <si>
    <t>Исполнитель</t>
  </si>
  <si>
    <t>ФБ</t>
  </si>
  <si>
    <t>ОБ</t>
  </si>
  <si>
    <t>МБ</t>
  </si>
  <si>
    <t>Внебюджетный источники</t>
  </si>
  <si>
    <t>1.Улучшение жилищных условий граждан, проживающих в сельской местности, в том числе молодых семей и молодых специалистов</t>
  </si>
  <si>
    <t xml:space="preserve">Ввод (приобретение) жилья для граждан, проживающих в сельской местности (кв. метров) </t>
  </si>
  <si>
    <t>Администрация Сузунского района</t>
  </si>
  <si>
    <t>Повышение доступности улучшения жилищных условий для граждан, проживающих в сельской местности, в том числе молодых семей и молодых специалистов</t>
  </si>
  <si>
    <t xml:space="preserve">2. Комплексное обустройство населенных пунктов, расположенных в сельской местности, объектами социальной и инженерной инфраструктуры </t>
  </si>
  <si>
    <t>1. Развитие сети общеобразовательных учреждений в сельской местности</t>
  </si>
  <si>
    <t>1.1.</t>
  </si>
  <si>
    <t>Ввод в действие общеобразовательных учреждений (уч. Мест)</t>
  </si>
  <si>
    <t xml:space="preserve"> -</t>
  </si>
  <si>
    <t xml:space="preserve">2. Развитие сети фельдшерско - акушерских и (или) офисов врачей общей практики </t>
  </si>
  <si>
    <t>2.1.</t>
  </si>
  <si>
    <t xml:space="preserve">Ввод в действие  фельдшерско - акушерских и (или) офисов врачей общей практики </t>
  </si>
  <si>
    <t>ГБУ здравоохранения НСО "Сузунская ЦРБ"</t>
  </si>
  <si>
    <t>Развитие сети фельдшеро-акушерских пунктов и улучшение первичной доврачебной медицинской помощи сельскому населению</t>
  </si>
  <si>
    <t>3. Развитие сети плоскостных спортивных сооружений в сельской местности</t>
  </si>
  <si>
    <t>3.1.</t>
  </si>
  <si>
    <t xml:space="preserve">Ввод в действие плоскостных спортивных сооружений в сельской местности  </t>
  </si>
  <si>
    <t>Создание условий для занятий физкультурой и спортом в сельской местности</t>
  </si>
  <si>
    <t>4. Развитие сети учреждений культурно - досугового типа в сельской местности</t>
  </si>
  <si>
    <t>4.1.</t>
  </si>
  <si>
    <t>Ввод в действие учреждений культурно - досугового типа в сельской местности</t>
  </si>
  <si>
    <t>Повышение уровня обеспеченности учреждениями культурно - досугового типа в сельской местности</t>
  </si>
  <si>
    <t>5.Развитие газификации в сельской местности</t>
  </si>
  <si>
    <t>5.1.</t>
  </si>
  <si>
    <t>Ввод в действие распределительных газовых сетей (м)</t>
  </si>
  <si>
    <t>6.Развитие водоснабжения в сельской местности</t>
  </si>
  <si>
    <t>6.1.</t>
  </si>
  <si>
    <t>Ввод в действие локальных водопроводов (м)</t>
  </si>
  <si>
    <t>Администрации сельских поселений</t>
  </si>
  <si>
    <t>Повышение уровня обеспеченности сельского населения питьевой водой</t>
  </si>
  <si>
    <t>7. Реализация проектов комплексного обустройства площадок под компактную жилищную застройку в сельской местности</t>
  </si>
  <si>
    <t>7.1.</t>
  </si>
  <si>
    <t>Количество населенных пунктов, расположенных в сельской местности, в которых реализованы проекты комплексного обустройства площадок под компактную застройку единиц</t>
  </si>
  <si>
    <t>3. Грантовая поддержка местных инициатив граждан, проживающих в сельской местности</t>
  </si>
  <si>
    <t xml:space="preserve">Количество реализованных проектов местных инициатив граждан, проживающих в сельской местности, получивших грантовую поддержку (единиц) </t>
  </si>
  <si>
    <t>Администрация Сузунского района, общественные организации</t>
  </si>
  <si>
    <t>Акутивизация участия сельских сообществ в решении вопросов местного значения</t>
  </si>
  <si>
    <t>Наименование МО</t>
  </si>
  <si>
    <t>Вводимые мощности</t>
  </si>
  <si>
    <t>населенные пункты МО</t>
  </si>
  <si>
    <t>базовое хозяйство (наименование, характеристика)</t>
  </si>
  <si>
    <t>Населенные пункты</t>
  </si>
  <si>
    <t>р.п. Сузун</t>
  </si>
  <si>
    <t>р.п. Сузун (участки)</t>
  </si>
  <si>
    <t>уч. Нечунаевсий</t>
  </si>
  <si>
    <t>р-д Новоосиновский</t>
  </si>
  <si>
    <t>уч. Новостройка</t>
  </si>
  <si>
    <t>Битковсий с/с</t>
  </si>
  <si>
    <t>с. Битки</t>
  </si>
  <si>
    <t>с. Артамоново</t>
  </si>
  <si>
    <t>п. Харьковка</t>
  </si>
  <si>
    <t>с. Шигаево</t>
  </si>
  <si>
    <t>Бобровский с/с</t>
  </si>
  <si>
    <t>с. Бобровка</t>
  </si>
  <si>
    <t>п. Красный Камешок</t>
  </si>
  <si>
    <t>Болтовский с/с</t>
  </si>
  <si>
    <t>с.Болтово</t>
  </si>
  <si>
    <t>с. Бедрино</t>
  </si>
  <si>
    <t>с. Лушники</t>
  </si>
  <si>
    <t>Верх-Сузунский с/с</t>
  </si>
  <si>
    <t>с. Верх-Сузун</t>
  </si>
  <si>
    <t>д. Камышенка</t>
  </si>
  <si>
    <t>Заковряжинский с/с</t>
  </si>
  <si>
    <t>с.Заковряжино</t>
  </si>
  <si>
    <t>Каргаполовский с/с</t>
  </si>
  <si>
    <t>с.Каргаполово</t>
  </si>
  <si>
    <t>с. Зорино</t>
  </si>
  <si>
    <t>д. Тараданово</t>
  </si>
  <si>
    <t>ст. Тараданово</t>
  </si>
  <si>
    <t>Ключиковский с/с</t>
  </si>
  <si>
    <t>с. Ключики</t>
  </si>
  <si>
    <t>п. Земледелец</t>
  </si>
  <si>
    <t>Малышевский с/с</t>
  </si>
  <si>
    <t>с. Малышево</t>
  </si>
  <si>
    <t>о.п. Клыгино</t>
  </si>
  <si>
    <t>с. Нижний Сузун</t>
  </si>
  <si>
    <t>д. Поротниково</t>
  </si>
  <si>
    <t>Маюровский с/с</t>
  </si>
  <si>
    <t>с. Маюрово</t>
  </si>
  <si>
    <t>с. Рождественка</t>
  </si>
  <si>
    <t>д. Татчиха</t>
  </si>
  <si>
    <t>Меретский с/с</t>
  </si>
  <si>
    <t>с. Мереть</t>
  </si>
  <si>
    <t>д. Кротово</t>
  </si>
  <si>
    <t>п. Лесниковский</t>
  </si>
  <si>
    <t>Мышланский с/с</t>
  </si>
  <si>
    <t>с. Мышланка</t>
  </si>
  <si>
    <t>Шайдуровский с/с</t>
  </si>
  <si>
    <t>с. Шайдурово</t>
  </si>
  <si>
    <t>д. Малая Крутишка</t>
  </si>
  <si>
    <t>Шарчинский с/с</t>
  </si>
  <si>
    <t>с. Шарчино</t>
  </si>
  <si>
    <t>с. Плоское</t>
  </si>
  <si>
    <t>п. Федоровский</t>
  </si>
  <si>
    <t>Шипуновский с/с</t>
  </si>
  <si>
    <t>с. Шипуново</t>
  </si>
  <si>
    <t>п. Клитенка</t>
  </si>
  <si>
    <t>д. Холодное</t>
  </si>
  <si>
    <t>п. Шипуновский (уч.)</t>
  </si>
  <si>
    <t>итого по селу</t>
  </si>
  <si>
    <t xml:space="preserve">итого порайону </t>
  </si>
  <si>
    <t>численность населения, чел. На 01.01.2013</t>
  </si>
  <si>
    <t>Наименование ЦП, предусматривающих финансирование</t>
  </si>
  <si>
    <t>ответственные лица, структурные подразделения</t>
  </si>
  <si>
    <t>УСХ, УАСТ и ЖКХ</t>
  </si>
  <si>
    <t>УО</t>
  </si>
  <si>
    <t>ЦРБ</t>
  </si>
  <si>
    <t>УО, УКСТ и МП</t>
  </si>
  <si>
    <t>УКСТ и МП</t>
  </si>
  <si>
    <t>УАСТ и ЖКХ</t>
  </si>
  <si>
    <t>Шабалина И.Р.</t>
  </si>
  <si>
    <t>все</t>
  </si>
  <si>
    <t>Сумма затрат базового хозяйства, тыс. руб.</t>
  </si>
  <si>
    <t>Примечание (наименование хозяйства)</t>
  </si>
  <si>
    <t xml:space="preserve">Строительство ФАПа уч.Шипуновский </t>
  </si>
  <si>
    <t>Строительство ФАПа с Зорино</t>
  </si>
  <si>
    <t>Строительство ФАПа с. Красный Камешок</t>
  </si>
  <si>
    <t>Строительство ФАПа п. Лесниковский</t>
  </si>
  <si>
    <t>Битковский с\с</t>
  </si>
  <si>
    <t>Каргаполовский с\с</t>
  </si>
  <si>
    <t>Шипуновский с\с</t>
  </si>
  <si>
    <t>Шайдуровский с\с</t>
  </si>
  <si>
    <t>Болтовский с\с</t>
  </si>
  <si>
    <t>Строительство пристройки на 80 мест к детскому саду в с. Бобровска</t>
  </si>
  <si>
    <t xml:space="preserve">Строительство пристройки спортивного зала к Шайдуровской СОШ (в рамках программы ВЦП "Строительство объектов образования") </t>
  </si>
  <si>
    <t>Строительство спортивного и актового зала к детскому саду №3 в р.п. Сузун</t>
  </si>
  <si>
    <t xml:space="preserve">Строительство пристройки спортивного зала к Сузунской СОШ №301  </t>
  </si>
  <si>
    <t>Реконструкция МАОУ ДО "Детская-юношеская спортивная школа"</t>
  </si>
  <si>
    <t>Строительство детского сада в р.п. Сузун на 100 мест</t>
  </si>
  <si>
    <t>Администрация Сузунского района - Управление образования</t>
  </si>
  <si>
    <t>Строительство пристройки к зданию РДК (малый кинотеатральный зал с костюмерной)</t>
  </si>
  <si>
    <t>Строительство ДК с. Шайдурово</t>
  </si>
  <si>
    <t>Реставрация и приспособление для МТК здания Толчельни и гидротехнических сооружений</t>
  </si>
  <si>
    <t>Реставрация и приспособление ОКН "Склад продовольственный медеплавильного завода" и здания "Дом жилой и контора управляющего Сузунским медеплавильным заводом"</t>
  </si>
  <si>
    <t>ОКН "Лавка купчихи Смирновой со складскими сараями" ремонтно-реставрационные работы</t>
  </si>
  <si>
    <t>ОКН "Дом купчихи Смирновой со складскими сараями" ремонтно-реставрационные работы</t>
  </si>
  <si>
    <t>Строительство экспозиционного корпуса и фондохранилища МТК</t>
  </si>
  <si>
    <t>Регенерация историко-градостроительной среды</t>
  </si>
  <si>
    <t>Благоустройство территории МТК</t>
  </si>
  <si>
    <t>Битковский с/с</t>
  </si>
  <si>
    <t>р.п.Сузун</t>
  </si>
  <si>
    <t>все МО</t>
  </si>
  <si>
    <t>ДЦП «Устойчивое развитие сельских поселений Сузунского района на 2014 – 2020 годы»</t>
  </si>
  <si>
    <t xml:space="preserve">Игровая площадка в с.Шигаево </t>
  </si>
  <si>
    <t xml:space="preserve">Зона отдыха с.Артамоново </t>
  </si>
  <si>
    <t>Тренажерный зал в с.Битки</t>
  </si>
  <si>
    <t>Сенсорная комната в с.Битки</t>
  </si>
  <si>
    <t>Зона отдыха с.Харьковка</t>
  </si>
  <si>
    <t xml:space="preserve">Игровая площадка в с.Битки </t>
  </si>
  <si>
    <t>Парковая зона в с.Битки</t>
  </si>
  <si>
    <t xml:space="preserve">Детская спортивная площадка в с.Бобровка </t>
  </si>
  <si>
    <t xml:space="preserve">Зона отдыха в с.Красный Камешок </t>
  </si>
  <si>
    <t>Тренажерный зал в с.Бобровка</t>
  </si>
  <si>
    <t>Интернет-кафе в с.Бобровка</t>
  </si>
  <si>
    <t xml:space="preserve">Игровая площадка в с.Бобровка </t>
  </si>
  <si>
    <t>Парковая зона в с.Бобровка</t>
  </si>
  <si>
    <t xml:space="preserve">Детская спортивная площадка в с.Бедрино </t>
  </si>
  <si>
    <t>Парково-игровая зона в с.Болтово</t>
  </si>
  <si>
    <t>Тренажерный зал в с.Бедрино</t>
  </si>
  <si>
    <t>Сенсорная комната в с.Болтово</t>
  </si>
  <si>
    <t>Зона отдыха с.Лушники</t>
  </si>
  <si>
    <t>Игровая площадка в с.Бедрино</t>
  </si>
  <si>
    <t>Парково-игровая зона в с.Верх-Сузун</t>
  </si>
  <si>
    <t>Зона отдыха "Черная береза" в с.Верх-Сузун</t>
  </si>
  <si>
    <t>Детская площадка в с.Камышенка</t>
  </si>
  <si>
    <t>Сенсорная комната в с.Верх-Сузун</t>
  </si>
  <si>
    <t>Зона отдыха "Курганы" в с.Камышенка</t>
  </si>
  <si>
    <t>Спортивная площадка в с.Верх-Сузун</t>
  </si>
  <si>
    <t>Парково-игровая зона в с.Заковряжино</t>
  </si>
  <si>
    <t>Тренажерный зал</t>
  </si>
  <si>
    <t>Концертная площадка для фестивалей народных самодеятельных артистов</t>
  </si>
  <si>
    <t>Детская игровая площадка с аттракционами</t>
  </si>
  <si>
    <t xml:space="preserve">Сенсорная комната </t>
  </si>
  <si>
    <t>Спортивная площадка в с.Заковряжино</t>
  </si>
  <si>
    <t>Спортивная площадка в с.Каргаполово</t>
  </si>
  <si>
    <t>Зона отдыха с.Зорино</t>
  </si>
  <si>
    <t>Тренажерный зал в с.Каргаполово</t>
  </si>
  <si>
    <t>Парк отдыха в с.Каргаполово</t>
  </si>
  <si>
    <t>Детская игровая площадка в с.Тараданово</t>
  </si>
  <si>
    <t>Тренажерный зал в с.Ключики</t>
  </si>
  <si>
    <t>Детская площадка в с.Земледелец</t>
  </si>
  <si>
    <t xml:space="preserve">Зона отдыха "Родник" в с.Ключики </t>
  </si>
  <si>
    <t>Парково-игровая зона в с.Ключики</t>
  </si>
  <si>
    <t>Детская игровая площадка в с.Ключики</t>
  </si>
  <si>
    <t>Спортивная площадка в с.Земледелец</t>
  </si>
  <si>
    <t>Зона отдыха в с.Поротниково</t>
  </si>
  <si>
    <t>Парково-игровая зона в с.Малышево</t>
  </si>
  <si>
    <t>Зона отдыха в с.Нижний Сузун</t>
  </si>
  <si>
    <t>Детская  в с.Поротниково</t>
  </si>
  <si>
    <t xml:space="preserve">Зона отдыха в с.Малышево </t>
  </si>
  <si>
    <t>Спортивная площадка в с.Малышево</t>
  </si>
  <si>
    <t>Мемориальный комплекс в с.Маюрово</t>
  </si>
  <si>
    <t>Зона отдыха в с.Рождественка</t>
  </si>
  <si>
    <t>Зона отдыха в с.Татчиха</t>
  </si>
  <si>
    <t>Тренажерный зал в с.Маюрово</t>
  </si>
  <si>
    <t>Детская игровая площадка в с.Маюрово</t>
  </si>
  <si>
    <t>Детская площадка в с.Татчиха</t>
  </si>
  <si>
    <t>Зона отдыха на р.Каракан</t>
  </si>
  <si>
    <t>Зона отдыха в с.Мереть</t>
  </si>
  <si>
    <t>Зона отдыха в п.Лесниковский</t>
  </si>
  <si>
    <t>Народный музей в с.Мереть</t>
  </si>
  <si>
    <t>Археологический парк "Кротовская культура"</t>
  </si>
  <si>
    <t>Детская игровая площадка в с.Мереть</t>
  </si>
  <si>
    <t>Зона отдыха в д.Кротово</t>
  </si>
  <si>
    <t>Тренажерный зал в с.Мереть</t>
  </si>
  <si>
    <t>Парково-игровая зона в с.Мышланка</t>
  </si>
  <si>
    <t>Зона отдыха в с.Мышланка</t>
  </si>
  <si>
    <t>Галерея керамики</t>
  </si>
  <si>
    <t>Спортивная площадка в с.Мышланка</t>
  </si>
  <si>
    <t>Парково-игровая зона в с.Шайдурово</t>
  </si>
  <si>
    <t>Зона отдыха в с.Шайдурово</t>
  </si>
  <si>
    <t>Детская игровая площадка в д.Малая Крутишка</t>
  </si>
  <si>
    <t>Интернет-кафе в с.Шайдурово</t>
  </si>
  <si>
    <t>Спортивная площадка в с.Шайдурово</t>
  </si>
  <si>
    <t>Зона отдыха в с Плоское</t>
  </si>
  <si>
    <t>Парково-игровая зона в с.Шарчино</t>
  </si>
  <si>
    <t>Зона отдыха в с.Фёдоровка</t>
  </si>
  <si>
    <t>Тренажерный зал в с.Шарчино</t>
  </si>
  <si>
    <t>Зона отдыха "Шарчинская степь"</t>
  </si>
  <si>
    <t xml:space="preserve">Зона отдыха "Копинка" </t>
  </si>
  <si>
    <t>Спортивная площадка в с.Шипуново</t>
  </si>
  <si>
    <t>Парково-игровая зона в с.Шипуново</t>
  </si>
  <si>
    <t>Деткая площадка в с.Холодное</t>
  </si>
  <si>
    <t>Зона отдыха в с.Шипуново</t>
  </si>
  <si>
    <t>Зона отдыха в п.Шипуновский участок</t>
  </si>
  <si>
    <t xml:space="preserve">Сенсорная комната в с.Шипуново </t>
  </si>
  <si>
    <t>Создание "Аллеи Славы"</t>
  </si>
  <si>
    <t xml:space="preserve">Мемориал участникам локальных войн </t>
  </si>
  <si>
    <t>Благоустройство парка культуры и отдыха</t>
  </si>
  <si>
    <t>Детская игровая площадка в с.Нечунаевка</t>
  </si>
  <si>
    <t>Зона отдыха в с.Новостройка</t>
  </si>
  <si>
    <t>Спортивная площадка в.р.п.Сузун (теннисный корт)</t>
  </si>
  <si>
    <t>Битковский сельсовет</t>
  </si>
  <si>
    <t>Бобровский сельсовет</t>
  </si>
  <si>
    <t>Болтовский сельсовет</t>
  </si>
  <si>
    <t>Верх-Сузунский сельсовет</t>
  </si>
  <si>
    <t>Заковряжинский сельсовет</t>
  </si>
  <si>
    <t>Каргаполовский сельсовет</t>
  </si>
  <si>
    <t>Ключиковский сельсовет</t>
  </si>
  <si>
    <t>Малышевский сельсовет</t>
  </si>
  <si>
    <t>Маюровский сельсовет</t>
  </si>
  <si>
    <t>Меретский сельсовет</t>
  </si>
  <si>
    <t>Мышланский сельсовет</t>
  </si>
  <si>
    <t>Шайдуровский сельсовет</t>
  </si>
  <si>
    <t>Шарчинский сельсовет</t>
  </si>
  <si>
    <t>Шипуновский сельсовет</t>
  </si>
  <si>
    <t>МО р.п.Сузун</t>
  </si>
  <si>
    <t xml:space="preserve">ул. Булгакова, Комарова, Овчарова - Суворова (строительство водопровода и линий электропередач)  </t>
  </si>
  <si>
    <t>Ж/м возле ЦРБ (строительство водопровода и линий электропередач)</t>
  </si>
  <si>
    <t>0,75 км</t>
  </si>
  <si>
    <t>1,5 км водопровода; 
1,75 км линий электропередач</t>
  </si>
  <si>
    <t>01.01</t>
  </si>
  <si>
    <t>ДЦП "Культура НСО на 2012-2016г"</t>
  </si>
  <si>
    <t>ДЦП "Формирование системы достопримечательных мест, историко-культурных заповедников и музейно-туристических комплексов в Новосибирской области на 2012-2017годы"</t>
  </si>
  <si>
    <t>строительство жилья для молодых специалистов - служебное жилье (13 кв.)</t>
  </si>
  <si>
    <t>строительство жилья для молодых специалистов - служебное жилье (15 кв.)</t>
  </si>
  <si>
    <t>строительство жилья для молодых специалистов - служебное жилье (12 кв.)</t>
  </si>
  <si>
    <t>строительство жилья для многодетных семей (2 кв. - 230 кв.м.)</t>
  </si>
  <si>
    <t>строительство жилья для многодетных семей (2 кв. - 260 кв.м.)</t>
  </si>
  <si>
    <t>Строительство спортивной площадки школа № 1</t>
  </si>
  <si>
    <t>ДЦП "Развитие физической культуры и спорта в НСО на 2011-2015 годы"</t>
  </si>
  <si>
    <t>Реконструкция стадиона</t>
  </si>
  <si>
    <t>Строительство крытой хоккейной коробки</t>
  </si>
  <si>
    <t>Строительство быстровозводимого спортивного зала (СОШ 301)</t>
  </si>
  <si>
    <t>Реконструкция спортивных залов в ПУ</t>
  </si>
  <si>
    <t>Ж/м возле ПУ -71 (строительство водопровода и линий электропередач) (индивидуальная застройка)</t>
  </si>
  <si>
    <t>1  км водопровода, 1 км. линий электропередач</t>
  </si>
  <si>
    <t>1,5 км водопровода, 1,75  км. линий электропередач</t>
  </si>
  <si>
    <t>Реконструкция водопроводов с. Бобровка</t>
  </si>
  <si>
    <t>Реконструкция водопроводов с. Болтово</t>
  </si>
  <si>
    <t>Реконструкция водопроводов с. Шигаево</t>
  </si>
  <si>
    <t>Реконструкция водопроводов с. Верх-Сузун</t>
  </si>
  <si>
    <t>Реконструкция водопроводов с. Заковряжино</t>
  </si>
  <si>
    <t>Реконструкция водопроводов с. Каргаполово</t>
  </si>
  <si>
    <t>Реконструкция водопроводов с. Ключики</t>
  </si>
  <si>
    <t>Реконструкция водопроводов с. Малышево</t>
  </si>
  <si>
    <t>Реконструкция водопроводов с. Маюрово</t>
  </si>
  <si>
    <t>Реконструкция водопроводов с. Мереть</t>
  </si>
  <si>
    <t>Реконструкция водопроводов с. Мышланка</t>
  </si>
  <si>
    <t>Реконструкция водопроводов с. Малай Крутишка</t>
  </si>
  <si>
    <t>Реконструкция водопроводов с. Шарчино</t>
  </si>
  <si>
    <t>Реконструкция водопроводов с. Шипуново</t>
  </si>
  <si>
    <t>Реконструкция водопроводовр.п. Сузун</t>
  </si>
  <si>
    <t>Строительство ФАПа с.Лушники (ФАП с жильем для фельдшера)</t>
  </si>
  <si>
    <t>Строительство ФАПа с.Шигаево (ФАП с жильем для фельдшера)</t>
  </si>
  <si>
    <t>Строительство ФАПа с.Мышланка  (ФАП с жильем для фельдшера)</t>
  </si>
  <si>
    <t>Строительство ФАПа с.Плоское  (ФАП с жильем для фельдшера)</t>
  </si>
  <si>
    <t>строительство жилья для молодых специалистов и молодых семей (2 кв.-120 кв.м), для граждан (2 кв. - 120 кв.м.)</t>
  </si>
  <si>
    <t>строительство жилья для молодых специалистов и молодых семей (4 кв.-240 кв.м), для граждан (4 кв. 240 кв.м.)</t>
  </si>
  <si>
    <t>только предприятия</t>
  </si>
  <si>
    <t xml:space="preserve">итого по району </t>
  </si>
  <si>
    <t>предпритятия + КФХ+ЛПХ</t>
  </si>
  <si>
    <r>
      <rPr>
        <b/>
        <sz val="10"/>
        <color indexed="8"/>
        <rFont val="Calibri"/>
        <family val="2"/>
        <charset val="204"/>
      </rPr>
      <t>ООО "Битки"</t>
    </r>
    <r>
      <rPr>
        <sz val="10"/>
        <color indexed="8"/>
        <rFont val="Calibri"/>
        <family val="2"/>
        <charset val="204"/>
      </rPr>
      <t xml:space="preserve"> Посевная площадь зерновых культур 4530 га, валовой сбор зерна 4110 тонн, поголовье крс 1258 гол, т.ч. 700 коров, свиней 231 гол. Производство молока 1670 тонн, реализовано мяса на  убой (ж.в.) 243,5 тонны. Среднегодовая численность работников 189 человек.</t>
    </r>
  </si>
  <si>
    <r>
      <t xml:space="preserve"> </t>
    </r>
    <r>
      <rPr>
        <b/>
        <sz val="10"/>
        <color indexed="8"/>
        <rFont val="Calibri"/>
        <family val="2"/>
        <charset val="204"/>
      </rPr>
      <t>ЗАО "Шигаевское"</t>
    </r>
    <r>
      <rPr>
        <sz val="10"/>
        <color indexed="8"/>
        <rFont val="Calibri"/>
        <family val="2"/>
        <charset val="204"/>
      </rPr>
      <t xml:space="preserve"> Посевная площадь зерновых культур 1600 га, валовой сбор зерна 1645 тонн, поголовье крс 330 гол, т.ч. 180 коров. Производство молока 637,7 тонн,  реализовано мяса на убой (ж.в.) 40,2 тонны.  Среднегодовая численность работников 44 человека.</t>
    </r>
  </si>
  <si>
    <t xml:space="preserve"> - </t>
  </si>
  <si>
    <r>
      <rPr>
        <b/>
        <sz val="10"/>
        <color indexed="8"/>
        <rFont val="Calibri"/>
        <family val="2"/>
        <charset val="204"/>
      </rPr>
      <t>ЗАО "Бобровское"</t>
    </r>
    <r>
      <rPr>
        <sz val="10"/>
        <color indexed="8"/>
        <rFont val="Calibri"/>
        <family val="2"/>
        <charset val="204"/>
      </rPr>
      <t xml:space="preserve"> Посевная площадь зерновых культур 4396 га, валовой сбор зерна 5387 тонн, поголовье крс 2531 гол, т.ч. 830 коров, свиней 1207 гол. Производство молока 4166 тонн, реализовано мяса на убой (ж.в.) 408,5 тонны. Среднегодовая численность работников 264 человека.</t>
    </r>
  </si>
  <si>
    <r>
      <rPr>
        <b/>
        <sz val="10"/>
        <color indexed="8"/>
        <rFont val="Calibri"/>
        <family val="2"/>
        <charset val="204"/>
      </rPr>
      <t>ООО "Болтово"</t>
    </r>
    <r>
      <rPr>
        <sz val="10"/>
        <color indexed="8"/>
        <rFont val="Calibri"/>
        <family val="2"/>
        <charset val="204"/>
      </rPr>
      <t xml:space="preserve"> Посевная площадь зерновых культур 3200 га, валовой сбор зерна 3096 тонн, поголовье крс 1576 гол, т.ч. 650 коров, свиней 680 гол. Производство  молока 1978,4 тонн, реализовано мяса на убой (ж.в.) молока 1978,4 тонн, реализовано мяса на убой (ж.в.) 243,5 тонны. Среднегодовая численность работников 176 человек.</t>
    </r>
  </si>
  <si>
    <t>строительство жилья для молодых специалистов и молодых семей (3 кв. -180 кв.м), для граждан (2 кв.- 120 кв.м)</t>
  </si>
  <si>
    <t>строительство жилья для молодых специалистов и молодых семей (3 кв.-180кв.м), для граждан (2 кв. - 120 кв.м.)</t>
  </si>
  <si>
    <t>строительство жилья для молодых специалистов и молодых семей (2 кв. - 120 кв.м), для граждан (1 кв. -60 кв.м.)</t>
  </si>
  <si>
    <t>строительство жилья для граждан (1 кв. - 60 кв.м.)</t>
  </si>
  <si>
    <t>строительство жилья для молодых специалистов и молодых семей (3 кв. - 180 кв.м)</t>
  </si>
  <si>
    <t>строительство жилья для молодых специалистов и молодых семей (1 кв. - 60 кв.м), для граждан (1 кв. - 60 кв.м.)</t>
  </si>
  <si>
    <t>строительство жилья для молодых специалистов и молодых семей (3 кв. - 180 кв.м..), для граждан (3 кв. - 820 кв.м.)</t>
  </si>
  <si>
    <t>строительство жилья для молодых специалистов и молодых семей (2 кв.- 120 кв.м), для граждан (2 кв. - 120 кв.м.)</t>
  </si>
  <si>
    <t>строительство жилья для молодых специалистов и молодых семей (4 кв. - 240 кв.м), для граждан (3 кв. - 180 кв.м.)</t>
  </si>
  <si>
    <t>строительство жилья для молодых специалистов и молодых семей (5 кв.-300 кв. м), для граждан (4 кв. - 240 кв.м.)</t>
  </si>
  <si>
    <t>строительство жилья для молодых специалистов и молодых семей (3 кв. - 180 кв.м), для граждан (3 кв. - 180 кв.м.)</t>
  </si>
  <si>
    <t>строительство жилья для молодых специалистов и молодых семей (3 кв. - 180 кв.м), для граждан (2 кв. - 120 кв.м.)</t>
  </si>
  <si>
    <t xml:space="preserve">строительство жилья для молодых специалистов - служебное жилье (10 кв. - 461 кв.м.) 
</t>
  </si>
  <si>
    <t>строительство жилья для молодых специалистов и молодых семей (10 кв. - 600 кв.м), для граждан (10 кв. - 600 кв.м.)</t>
  </si>
  <si>
    <t>для многодетных семей (2 кв. - 210 кв.м.)</t>
  </si>
  <si>
    <t>строительство жилья для молодых специалистов и молодых семей (5 кв. - 300 кв.м), для граждан (5 кв.- 300 кв.м)</t>
  </si>
  <si>
    <t>строительство жилья для молодых специалистов и молодых семей (3 кв. - 180кв.м), для граждан (3 кв. - 180 кв.м.)</t>
  </si>
  <si>
    <t>строительство жилья для молодых специалистов и молодых семей (2 кв. - 120 кв.м), для граждан (2 кв. - 180 кв.м.)</t>
  </si>
  <si>
    <t>строительство жилья для молодых специалистов и молодых семей (3 кв.-180 кв.м), для граждан (3 кв. - 180 кв.м.)</t>
  </si>
  <si>
    <t>строительство жилья для молодых специалистов и молодых семей (4 кв. - 240 кв.м), для граждан (4 кв. - 240 кв.м)</t>
  </si>
  <si>
    <t>строительство жилья для молодых специалистов и молодых семей (1 кв- 60 кв.м.), для граждан (1 кв. -60 кв.м.)</t>
  </si>
  <si>
    <t xml:space="preserve">строительство жилья для молодых специалистов и молодых семей (2 кв.-120 кв.м), для граждан (2 кв. - 120 кв.м.), </t>
  </si>
  <si>
    <t>строительство жилья для молодых специалистов и молодых семей (4 кв. - 240 кв.м), для граждан (4 кв. - 240 кв.м.)</t>
  </si>
  <si>
    <t>строительство жилья для молодых специалистов и молодых семей (5 кв. - 300 кв.м.), для граждан (5 кв. - 300 кв.м.)</t>
  </si>
  <si>
    <t>-</t>
  </si>
  <si>
    <r>
      <rPr>
        <b/>
        <sz val="10"/>
        <color indexed="8"/>
        <rFont val="Calibri"/>
        <family val="2"/>
        <charset val="204"/>
      </rPr>
      <t>ОАО "Агорофирма Битки"</t>
    </r>
    <r>
      <rPr>
        <sz val="10"/>
        <color indexed="8"/>
        <rFont val="Calibri"/>
        <family val="2"/>
        <charset val="204"/>
      </rPr>
      <t xml:space="preserve"> Посевная площадь зерновых  культур 3167 га, валовой сбор зерна 868,4 тонн.  Среднегодовая численность работников 70 человек.</t>
    </r>
  </si>
  <si>
    <r>
      <rPr>
        <b/>
        <sz val="10"/>
        <color indexed="8"/>
        <rFont val="Calibri"/>
        <family val="2"/>
        <charset val="204"/>
      </rPr>
      <t>ООО "Заковряжинское"</t>
    </r>
    <r>
      <rPr>
        <sz val="10"/>
        <color indexed="8"/>
        <rFont val="Calibri"/>
        <family val="2"/>
        <charset val="204"/>
      </rPr>
      <t xml:space="preserve"> Посевная площадь зерновых культур 6308 га, валовой сбор зерна 2283,9 тонн, поголовье крс 1007 гол, т.ч. 562 коровы, свиней 248 гол. Производство молока 820,4 тонн, реализовано мяса на убой (ж.в.) 243,5 тонны. Среднегодовая численность работников 176 человек.</t>
    </r>
  </si>
  <si>
    <r>
      <rPr>
        <b/>
        <sz val="10"/>
        <color indexed="8"/>
        <rFont val="Calibri"/>
        <family val="2"/>
        <charset val="204"/>
      </rPr>
      <t>ООО "Сузунская Нива"</t>
    </r>
    <r>
      <rPr>
        <sz val="10"/>
        <color indexed="8"/>
        <rFont val="Calibri"/>
        <family val="2"/>
        <charset val="204"/>
      </rPr>
      <t xml:space="preserve"> Посевная площадь зерновых культур 2839 га, валовой сбор зерна 2310,5 тонн. </t>
    </r>
  </si>
  <si>
    <r>
      <rPr>
        <b/>
        <sz val="10"/>
        <color indexed="8"/>
        <rFont val="Calibri"/>
        <family val="2"/>
        <charset val="204"/>
      </rPr>
      <t>ООО "Агрофирма Феникс-Н"</t>
    </r>
    <r>
      <rPr>
        <sz val="10"/>
        <color indexed="8"/>
        <rFont val="Calibri"/>
        <family val="2"/>
        <charset val="204"/>
      </rPr>
      <t xml:space="preserve"> Посевная площадь зерновых культур 1300 га.Поголовье крс 465 голов, т.ч. 351 коров.  Производство молока 696,8 тонн, реализовано мяса  на убой (ж.в.) 94,2 тонны.  Среднегодовая численность работников 63 человека. </t>
    </r>
  </si>
  <si>
    <r>
      <t xml:space="preserve">ООО "АКХ Александровка" </t>
    </r>
    <r>
      <rPr>
        <sz val="10"/>
        <color indexed="8"/>
        <rFont val="Calibri"/>
        <family val="2"/>
        <charset val="204"/>
      </rPr>
      <t>Посевная площадь зерновых культур 2634 га, валовой сбор зерна 30350 тонн, поголовье крс 30 гол,  свиней 1815 голов, овец 661 голова.  Реализовано мяса на убой (ж.в.) 100 тонн.  Среднегодовая численность работников 86 человек.</t>
    </r>
  </si>
  <si>
    <r>
      <rPr>
        <b/>
        <sz val="10"/>
        <color indexed="8"/>
        <rFont val="Calibri"/>
        <family val="2"/>
        <charset val="204"/>
      </rPr>
      <t>ЗАО им. Кирова</t>
    </r>
    <r>
      <rPr>
        <sz val="10"/>
        <color indexed="8"/>
        <rFont val="Calibri"/>
        <family val="2"/>
        <charset val="204"/>
      </rPr>
      <t xml:space="preserve"> Посевная площадь зерновых культур 3989 га, валовой сбор зерна 4455 тонн, поголовье крс 3053 гол, т.ч. 1050 коров, свиней 481 гол. Производство молока 5946,3 тонны, реализовано мяса на убой (ж.в.) 399,2 тонны. Среднегодовая численность работников 306 человек.</t>
    </r>
  </si>
  <si>
    <r>
      <rPr>
        <b/>
        <sz val="10"/>
        <color indexed="8"/>
        <rFont val="Calibri"/>
        <family val="2"/>
        <charset val="204"/>
      </rPr>
      <t>ООО "Заковряжинский конезавод"</t>
    </r>
    <r>
      <rPr>
        <sz val="10"/>
        <color indexed="8"/>
        <rFont val="Calibri"/>
        <family val="2"/>
        <charset val="204"/>
      </rPr>
      <t xml:space="preserve"> Посевная площадь зерновых культур 3425 га, валовой сбор зерна 788,2 тонн, поголовье лошадей 161 голова.   Реализовано мяса на убой (ж.в.) 12,9 тонн.  Среднегодовая численность работников 27 человек.</t>
    </r>
  </si>
  <si>
    <r>
      <rPr>
        <b/>
        <sz val="10"/>
        <color indexed="8"/>
        <rFont val="Calibri"/>
        <family val="2"/>
        <charset val="204"/>
      </rPr>
      <t>СПК "Маюровский"</t>
    </r>
    <r>
      <rPr>
        <sz val="10"/>
        <color indexed="8"/>
        <rFont val="Calibri"/>
        <family val="2"/>
        <charset val="204"/>
      </rPr>
      <t xml:space="preserve"> Посевная площадь зерновых культур3300 га, валовой сбор зерна 2260,6 тонн, поголовье крс 834 гол, т.ч. 400 коров, 100 лошадей. Производство молока 1226,6 тонн, реализовано мяса на убой (ж.в.) 120,6 тонны. </t>
    </r>
  </si>
  <si>
    <r>
      <rPr>
        <b/>
        <sz val="10"/>
        <color indexed="8"/>
        <rFont val="Calibri"/>
        <family val="2"/>
        <charset val="204"/>
      </rPr>
      <t>ЗАО "Мышланское"</t>
    </r>
    <r>
      <rPr>
        <sz val="10"/>
        <color indexed="8"/>
        <rFont val="Calibri"/>
        <family val="2"/>
        <charset val="204"/>
      </rPr>
      <t xml:space="preserve"> Посевная площадь зерновых культур 2932 га, валовой сбор зерна 1746,9 тонн, поголовье крс 1484 гол, т.ч. 700 коров, свиней 496 гол. Производство молока 2103,6 тонны, реализовано мяса на убой (ж.в.) 181,5 тонны. Среднегодовая численность работников 165 человек.</t>
    </r>
  </si>
  <si>
    <r>
      <rPr>
        <b/>
        <sz val="10"/>
        <color indexed="8"/>
        <rFont val="Calibri"/>
        <family val="2"/>
        <charset val="204"/>
      </rPr>
      <t>ЗАО "Пламя"</t>
    </r>
    <r>
      <rPr>
        <sz val="10"/>
        <color indexed="8"/>
        <rFont val="Calibri"/>
        <family val="2"/>
        <charset val="204"/>
      </rPr>
      <t xml:space="preserve"> Посевная площадь зерновых культур 3119 га, валовой сбор зерна 4425,5 тонн, поголовье крс 2838 гол, т.ч. 900 коров, свиней 514 гол. Производство молока 6006,9 тонны, реализовано мяса на убой (ж.в.) 397,9 тонны. Среднегодовая численность работников 294 человека.</t>
    </r>
  </si>
  <si>
    <r>
      <rPr>
        <b/>
        <sz val="10"/>
        <color indexed="8"/>
        <rFont val="Calibri"/>
        <family val="2"/>
        <charset val="204"/>
      </rPr>
      <t>ЗАО "Шарчинское"</t>
    </r>
    <r>
      <rPr>
        <sz val="10"/>
        <color indexed="8"/>
        <rFont val="Calibri"/>
        <family val="2"/>
        <charset val="204"/>
      </rPr>
      <t xml:space="preserve"> Посевная площадь зерновых культур 5600 га, валовой сбор зерна 5407,7 тонн, поголовье крс 2194 гол, т.ч. 850 коров. Производство молока 4284 тонны, реализовано мяса на убой (ж.в.) 203,2 тонны. Среднегодовая численность работников 227 человек.</t>
    </r>
  </si>
  <si>
    <r>
      <rPr>
        <b/>
        <sz val="10"/>
        <color indexed="8"/>
        <rFont val="Calibri"/>
        <family val="2"/>
        <charset val="204"/>
      </rPr>
      <t>ООО "Шипуновское"</t>
    </r>
    <r>
      <rPr>
        <sz val="10"/>
        <color indexed="8"/>
        <rFont val="Calibri"/>
        <family val="2"/>
        <charset val="204"/>
      </rPr>
      <t xml:space="preserve"> Посевная площадь зерновых культур 4153 га, валовой сбор зерна 3579,3 тонн, поголовье крс 1961 гол, т.ч. 700 коров, овец 224 гол. Производство молока 3257,1 тонн, реализовано мяса на убой (ж.в.) 213,8 тонны. Среднегодовая численность работников 242 человека.</t>
    </r>
  </si>
  <si>
    <r>
      <t xml:space="preserve">ООО "АКХ Александровка" </t>
    </r>
    <r>
      <rPr>
        <sz val="10"/>
        <color indexed="8"/>
        <rFont val="Calibri"/>
        <family val="2"/>
        <charset val="204"/>
      </rPr>
      <t xml:space="preserve">Посевная площадь зерновых культур 2600 га, валовой сбор зерна 30300 тонн.                                                   </t>
    </r>
    <r>
      <rPr>
        <b/>
        <sz val="10"/>
        <color indexed="8"/>
        <rFont val="Calibri"/>
        <family val="2"/>
        <charset val="204"/>
      </rPr>
      <t>ООО "Голубь"</t>
    </r>
    <r>
      <rPr>
        <sz val="10"/>
        <color indexed="8"/>
        <rFont val="Calibri"/>
        <family val="2"/>
        <charset val="204"/>
      </rPr>
      <t xml:space="preserve"> Посевная площадь зерновых культур 753 га, валовой сбор зерна 509,4 тонн.                                                                                       </t>
    </r>
    <r>
      <rPr>
        <b/>
        <sz val="10"/>
        <color indexed="8"/>
        <rFont val="Calibri"/>
        <family val="2"/>
        <charset val="204"/>
      </rPr>
      <t>ООО "Скарюкино"</t>
    </r>
    <r>
      <rPr>
        <sz val="10"/>
        <color indexed="8"/>
        <rFont val="Calibri"/>
        <family val="2"/>
        <charset val="204"/>
      </rPr>
      <t xml:space="preserve"> Посевная площадь зерновых культур 320 га, валовой сбор зерна 207,9 тонн.                                                                     </t>
    </r>
    <r>
      <rPr>
        <b/>
        <sz val="10"/>
        <color indexed="8"/>
        <rFont val="Calibri"/>
        <family val="2"/>
        <charset val="204"/>
      </rPr>
      <t>ООО "Рябина"</t>
    </r>
    <r>
      <rPr>
        <sz val="10"/>
        <color indexed="8"/>
        <rFont val="Calibri"/>
        <family val="2"/>
        <charset val="204"/>
      </rPr>
      <t xml:space="preserve"> Посевная площадь зерновых культур 537 га, валовой сбор зерна 437,1 тонн. </t>
    </r>
  </si>
  <si>
    <t>Посевная площадь зерновых культур 60702 га, валовой сбор зерна 49582,9 тонн. Поголовье крс т.ч. коров 7873 гол., свиней 5672 гол., овец 885 гол., лошадей 974 головы. Производство молока 32991 тонна, реализовано мяса на убой (ж.в.) 2692,7 тонны. Среднегодовая численность работников 2205 человек.</t>
  </si>
  <si>
    <t xml:space="preserve"> </t>
  </si>
  <si>
    <t>Посевная площадь зерновых культур 67145 га, валовой сбор зерна 54484,5 тонн. Поголовье крс 24434 гол т.ч. коров 9594 гол., свиней 11835голов. Производство молока 38624,4 тонны, реализовано мяса на убой (ж.в.) 6264,7 тонны.</t>
  </si>
  <si>
    <t>в том числе для молодых семей и молодых специалистов с участием в финансировании базовых хозяйств (кв.м.)</t>
  </si>
  <si>
    <t>Общее финансирование</t>
  </si>
  <si>
    <t>ВСЕГО</t>
  </si>
  <si>
    <t>Характеристика базовых хозяйств Сузунского района</t>
  </si>
  <si>
    <t xml:space="preserve">
</t>
  </si>
  <si>
    <t xml:space="preserve">Приложение №1
к ДЦП «Устойчивое развитие сельских территорий Сузунского района Новосибирской области на 2014-2017 годы и на период до 2020 года»
</t>
  </si>
  <si>
    <t>Перечень мероприятий ДЦП «Устойчивое развитие сельских территорий Сузунского района Новосибирской области на 2014-2017 годы и на период до 2020 года»</t>
  </si>
  <si>
    <t>Примечание</t>
  </si>
  <si>
    <t>Приложение №2
к ДЦП «Устойчивое развитие сельских территорий Сузунского района Новосибирской области на 2014-2017 годы и на период до 2020 года»</t>
  </si>
  <si>
    <t>Строительство детского сада - начальной школы в р.п. Сузун на 350 мест</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</si>
</sst>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5" x14ac:knownFonts="1">
    <font>
      <sz val="11"/>
      <color theme="1"/>
      <name val="Calibri"/>
      <family val="2"/>
      <charset val="204"/>
      <scheme val="minor"/>
    </font>
    <font>
      <sz val="12"/>
      <color rgb="FF000000"/>
      <name val="Times New Roman"/>
      <family val="1"/>
      <charset val="204"/>
    </font>
    <font>
      <sz val="14"/>
      <color indexed="8"/>
      <name val="Times New Roman"/>
      <family val="1"/>
      <charset val="204"/>
    </font>
    <font>
      <b/>
      <sz val="11"/>
      <color indexed="8"/>
      <name val="Calibri"/>
      <family val="2"/>
      <charset val="204"/>
    </font>
    <font>
      <sz val="12"/>
      <color indexed="8"/>
      <name val="Times New Roman"/>
      <family val="1"/>
      <charset val="204"/>
    </font>
    <font>
      <sz val="12"/>
      <name val="Times New Roman"/>
      <family val="1"/>
      <charset val="204"/>
    </font>
    <font>
      <sz val="11"/>
      <name val="Calibri"/>
      <family val="2"/>
      <charset val="204"/>
      <scheme val="minor"/>
    </font>
    <font>
      <sz val="11"/>
      <name val="Calibri"/>
      <family val="2"/>
      <charset val="204"/>
    </font>
    <font>
      <sz val="14"/>
      <name val="Times New Roman"/>
      <family val="1"/>
      <charset val="204"/>
    </font>
    <font>
      <sz val="10"/>
      <name val="Times New Roman"/>
      <family val="1"/>
      <charset val="204"/>
    </font>
    <font>
      <sz val="11"/>
      <color theme="1"/>
      <name val="Times New Roman"/>
      <family val="1"/>
      <charset val="204"/>
    </font>
    <font>
      <sz val="16"/>
      <name val="Times New Roman"/>
      <family val="1"/>
      <charset val="204"/>
    </font>
    <font>
      <sz val="16"/>
      <name val="Calibri"/>
      <family val="2"/>
      <charset val="204"/>
      <scheme val="minor"/>
    </font>
    <font>
      <sz val="14"/>
      <color rgb="FF000000"/>
      <name val="Times New Roman"/>
      <family val="1"/>
      <charset val="204"/>
    </font>
    <font>
      <sz val="14"/>
      <color theme="1"/>
      <name val="Calibri"/>
      <family val="2"/>
      <charset val="204"/>
      <scheme val="minor"/>
    </font>
    <font>
      <sz val="14"/>
      <name val="Calibri"/>
      <family val="2"/>
      <charset val="204"/>
      <scheme val="minor"/>
    </font>
    <font>
      <sz val="20"/>
      <name val="Times New Roman"/>
      <family val="1"/>
      <charset val="204"/>
    </font>
    <font>
      <b/>
      <sz val="10"/>
      <color indexed="8"/>
      <name val="Calibri"/>
      <family val="2"/>
      <charset val="204"/>
    </font>
    <font>
      <sz val="10"/>
      <color indexed="8"/>
      <name val="Calibri"/>
      <family val="2"/>
      <charset val="204"/>
    </font>
    <font>
      <sz val="12"/>
      <name val="Calibri"/>
      <family val="2"/>
      <charset val="204"/>
      <scheme val="minor"/>
    </font>
    <font>
      <b/>
      <sz val="16"/>
      <name val="Times New Roman"/>
      <family val="1"/>
      <charset val="204"/>
    </font>
    <font>
      <b/>
      <sz val="14"/>
      <name val="Times New Roman"/>
      <family val="1"/>
      <charset val="204"/>
    </font>
    <font>
      <b/>
      <sz val="12"/>
      <name val="Times New Roman"/>
      <family val="1"/>
      <charset val="204"/>
    </font>
    <font>
      <b/>
      <sz val="11"/>
      <name val="Calibri"/>
      <family val="2"/>
      <charset val="204"/>
      <scheme val="minor"/>
    </font>
    <font>
      <b/>
      <sz val="11"/>
      <color theme="1"/>
      <name val="Times New Roman"/>
      <family val="1"/>
      <charset val="204"/>
    </font>
  </fonts>
  <fills count="8">
    <fill>
      <patternFill patternType="none"/>
    </fill>
    <fill>
      <patternFill patternType="gray125"/>
    </fill>
    <fill>
      <patternFill patternType="solid">
        <fgColor rgb="FFFFFF00"/>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indexed="22"/>
        <bgColor indexed="64"/>
      </patternFill>
    </fill>
    <fill>
      <patternFill patternType="solid">
        <fgColor indexed="51"/>
        <bgColor indexed="64"/>
      </patternFill>
    </fill>
  </fills>
  <borders count="70">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diagonal/>
    </border>
    <border>
      <left/>
      <right style="thin">
        <color indexed="64"/>
      </right>
      <top/>
      <bottom/>
      <diagonal/>
    </border>
    <border>
      <left style="thin">
        <color indexed="64"/>
      </left>
      <right/>
      <top/>
      <bottom/>
      <diagonal/>
    </border>
    <border>
      <left style="thin">
        <color indexed="64"/>
      </left>
      <right style="medium">
        <color indexed="64"/>
      </right>
      <top/>
      <bottom/>
      <diagonal/>
    </border>
    <border>
      <left style="thin">
        <color indexed="64"/>
      </left>
      <right/>
      <top/>
      <bottom style="medium">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thin">
        <color indexed="64"/>
      </right>
      <top/>
      <bottom style="medium">
        <color indexed="64"/>
      </bottom>
      <diagonal/>
    </border>
    <border>
      <left style="medium">
        <color indexed="64"/>
      </left>
      <right/>
      <top style="thin">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medium">
        <color indexed="64"/>
      </top>
      <bottom/>
      <diagonal/>
    </border>
  </borders>
  <cellStyleXfs count="1">
    <xf numFmtId="0" fontId="0" fillId="0" borderId="0"/>
  </cellStyleXfs>
  <cellXfs count="562">
    <xf numFmtId="0" fontId="0" fillId="0" borderId="0" xfId="0"/>
    <xf numFmtId="0" fontId="0" fillId="0" borderId="11" xfId="0" applyBorder="1" applyAlignment="1">
      <alignment horizontal="center" wrapText="1"/>
    </xf>
    <xf numFmtId="0" fontId="0" fillId="0" borderId="11" xfId="0" applyBorder="1" applyAlignment="1">
      <alignment horizontal="right"/>
    </xf>
    <xf numFmtId="0" fontId="3" fillId="0" borderId="11" xfId="0" applyFont="1" applyBorder="1" applyAlignment="1">
      <alignment horizontal="right"/>
    </xf>
    <xf numFmtId="0" fontId="3" fillId="0" borderId="11" xfId="0" applyFont="1" applyFill="1" applyBorder="1" applyAlignment="1">
      <alignment horizontal="right"/>
    </xf>
    <xf numFmtId="0" fontId="0" fillId="0" borderId="11" xfId="0" applyBorder="1"/>
    <xf numFmtId="0" fontId="2" fillId="0" borderId="11" xfId="0" applyFont="1" applyBorder="1" applyAlignment="1">
      <alignment horizontal="center" vertical="center" wrapText="1"/>
    </xf>
    <xf numFmtId="0" fontId="0" fillId="2" borderId="11" xfId="0" applyFill="1" applyBorder="1"/>
    <xf numFmtId="0" fontId="0" fillId="2" borderId="11" xfId="0" applyFill="1" applyBorder="1" applyAlignment="1"/>
    <xf numFmtId="0" fontId="0" fillId="2" borderId="11" xfId="0" applyFill="1" applyBorder="1" applyAlignment="1">
      <alignment horizontal="left"/>
    </xf>
    <xf numFmtId="0" fontId="5" fillId="0" borderId="20" xfId="0" applyFont="1" applyFill="1" applyBorder="1" applyAlignment="1">
      <alignment horizontal="center" vertical="center" wrapText="1"/>
    </xf>
    <xf numFmtId="0" fontId="5" fillId="0" borderId="20" xfId="0" applyFont="1" applyFill="1" applyBorder="1" applyAlignment="1">
      <alignment horizontal="right" vertical="center"/>
    </xf>
    <xf numFmtId="0" fontId="5" fillId="0" borderId="11" xfId="0" applyFont="1" applyFill="1" applyBorder="1" applyAlignment="1">
      <alignment horizontal="center" vertical="center"/>
    </xf>
    <xf numFmtId="0" fontId="5" fillId="0" borderId="20" xfId="0" applyFont="1" applyFill="1" applyBorder="1" applyAlignment="1">
      <alignment horizontal="center" vertical="center"/>
    </xf>
    <xf numFmtId="0" fontId="5" fillId="0" borderId="33" xfId="0" applyFont="1" applyFill="1" applyBorder="1" applyAlignment="1">
      <alignment horizontal="center" vertical="center"/>
    </xf>
    <xf numFmtId="0" fontId="5" fillId="0" borderId="21" xfId="0" applyFont="1" applyFill="1" applyBorder="1" applyAlignment="1">
      <alignment horizontal="center" vertical="center"/>
    </xf>
    <xf numFmtId="0" fontId="5" fillId="0" borderId="11" xfId="0" applyFont="1" applyFill="1" applyBorder="1" applyAlignment="1">
      <alignment horizontal="center" vertical="center" wrapText="1"/>
    </xf>
    <xf numFmtId="0" fontId="5" fillId="0" borderId="11" xfId="0" applyFont="1" applyFill="1" applyBorder="1" applyAlignment="1">
      <alignment horizontal="right" vertical="center"/>
    </xf>
    <xf numFmtId="0" fontId="5" fillId="0" borderId="14" xfId="0" applyFont="1" applyFill="1" applyBorder="1" applyAlignment="1">
      <alignment horizontal="center" vertical="center"/>
    </xf>
    <xf numFmtId="0" fontId="5" fillId="0" borderId="23" xfId="0" applyFont="1" applyFill="1" applyBorder="1" applyAlignment="1">
      <alignment horizontal="center" vertical="center"/>
    </xf>
    <xf numFmtId="0" fontId="5" fillId="0" borderId="11" xfId="0" applyFont="1" applyFill="1" applyBorder="1" applyAlignment="1">
      <alignment vertical="center"/>
    </xf>
    <xf numFmtId="0" fontId="5" fillId="0" borderId="25" xfId="0" applyFont="1" applyFill="1" applyBorder="1" applyAlignment="1">
      <alignment horizontal="center" vertical="center" wrapText="1"/>
    </xf>
    <xf numFmtId="0" fontId="5" fillId="0" borderId="25" xfId="0" applyFont="1" applyFill="1" applyBorder="1" applyAlignment="1">
      <alignment horizontal="right" vertical="center"/>
    </xf>
    <xf numFmtId="0" fontId="5" fillId="0" borderId="25" xfId="0" applyFont="1" applyFill="1" applyBorder="1" applyAlignment="1">
      <alignment vertical="center"/>
    </xf>
    <xf numFmtId="0" fontId="5" fillId="0" borderId="25"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26" xfId="0" applyFont="1" applyFill="1" applyBorder="1" applyAlignment="1">
      <alignment horizontal="center" vertical="center"/>
    </xf>
    <xf numFmtId="0" fontId="5" fillId="0" borderId="17" xfId="0" applyFont="1" applyFill="1" applyBorder="1" applyAlignment="1">
      <alignment vertical="center"/>
    </xf>
    <xf numFmtId="0" fontId="5" fillId="0" borderId="36" xfId="0" applyFont="1" applyFill="1" applyBorder="1" applyAlignment="1">
      <alignment horizontal="center" vertical="center"/>
    </xf>
    <xf numFmtId="0" fontId="6" fillId="0" borderId="0" xfId="0" applyFont="1" applyFill="1"/>
    <xf numFmtId="0" fontId="5" fillId="0" borderId="15" xfId="0" applyFont="1" applyFill="1" applyBorder="1" applyAlignment="1">
      <alignment horizontal="center" vertical="center" wrapText="1"/>
    </xf>
    <xf numFmtId="0" fontId="5" fillId="0" borderId="15" xfId="0" applyFont="1" applyFill="1" applyBorder="1" applyAlignment="1">
      <alignment horizontal="right" vertical="center"/>
    </xf>
    <xf numFmtId="0" fontId="5" fillId="0" borderId="15" xfId="0" applyFont="1" applyFill="1" applyBorder="1" applyAlignment="1">
      <alignment vertical="center"/>
    </xf>
    <xf numFmtId="0" fontId="5" fillId="0" borderId="19" xfId="0" applyFont="1" applyFill="1" applyBorder="1" applyAlignment="1">
      <alignment horizontal="center" vertical="center" wrapText="1"/>
    </xf>
    <xf numFmtId="0" fontId="5" fillId="0" borderId="20" xfId="0" applyFont="1" applyFill="1" applyBorder="1" applyAlignment="1">
      <alignment vertical="center"/>
    </xf>
    <xf numFmtId="0" fontId="5" fillId="0" borderId="22" xfId="0" applyFont="1" applyFill="1" applyBorder="1" applyAlignment="1">
      <alignment horizontal="center" vertical="center" wrapText="1"/>
    </xf>
    <xf numFmtId="0" fontId="5" fillId="0" borderId="24" xfId="0" applyFont="1" applyFill="1" applyBorder="1" applyAlignment="1">
      <alignment horizontal="center" vertical="center" wrapText="1"/>
    </xf>
    <xf numFmtId="0" fontId="5" fillId="0" borderId="16" xfId="0" applyFont="1" applyFill="1" applyBorder="1" applyAlignment="1">
      <alignment vertical="center"/>
    </xf>
    <xf numFmtId="0" fontId="5" fillId="0" borderId="16" xfId="0" applyFont="1" applyFill="1" applyBorder="1" applyAlignment="1">
      <alignment horizontal="center" vertical="center"/>
    </xf>
    <xf numFmtId="0" fontId="5" fillId="0" borderId="40" xfId="0" applyFont="1" applyFill="1" applyBorder="1" applyAlignment="1">
      <alignment horizontal="center" vertical="center"/>
    </xf>
    <xf numFmtId="164" fontId="5" fillId="0" borderId="20" xfId="0" applyNumberFormat="1" applyFont="1" applyFill="1" applyBorder="1" applyAlignment="1">
      <alignment horizontal="right" vertical="center"/>
    </xf>
    <xf numFmtId="164" fontId="5" fillId="0" borderId="33" xfId="0" applyNumberFormat="1" applyFont="1" applyFill="1" applyBorder="1" applyAlignment="1">
      <alignment horizontal="center" vertical="center"/>
    </xf>
    <xf numFmtId="164" fontId="5" fillId="0" borderId="21" xfId="0" applyNumberFormat="1" applyFont="1" applyFill="1" applyBorder="1" applyAlignment="1">
      <alignment horizontal="center" vertical="center"/>
    </xf>
    <xf numFmtId="164" fontId="5" fillId="0" borderId="14" xfId="0" applyNumberFormat="1" applyFont="1" applyFill="1" applyBorder="1" applyAlignment="1">
      <alignment horizontal="center" vertical="center"/>
    </xf>
    <xf numFmtId="164" fontId="5" fillId="0" borderId="23" xfId="0" applyNumberFormat="1" applyFont="1" applyFill="1" applyBorder="1" applyAlignment="1">
      <alignment horizontal="center" vertical="center"/>
    </xf>
    <xf numFmtId="164" fontId="5" fillId="0" borderId="43" xfId="0" applyNumberFormat="1" applyFont="1" applyFill="1" applyBorder="1" applyAlignment="1">
      <alignment horizontal="center" vertical="center"/>
    </xf>
    <xf numFmtId="164" fontId="5" fillId="0" borderId="44" xfId="0" applyNumberFormat="1" applyFont="1" applyFill="1" applyBorder="1" applyAlignment="1">
      <alignment horizontal="center" vertical="center"/>
    </xf>
    <xf numFmtId="164" fontId="5" fillId="0" borderId="20" xfId="0" applyNumberFormat="1" applyFont="1" applyFill="1" applyBorder="1" applyAlignment="1">
      <alignment horizontal="center" vertical="center"/>
    </xf>
    <xf numFmtId="164" fontId="5" fillId="0" borderId="11" xfId="0" applyNumberFormat="1" applyFont="1" applyFill="1" applyBorder="1" applyAlignment="1">
      <alignment horizontal="center" vertical="center"/>
    </xf>
    <xf numFmtId="164" fontId="5" fillId="0" borderId="25" xfId="0" applyNumberFormat="1" applyFont="1" applyFill="1" applyBorder="1" applyAlignment="1">
      <alignment horizontal="center" vertical="center"/>
    </xf>
    <xf numFmtId="164" fontId="5" fillId="0" borderId="26" xfId="0" applyNumberFormat="1" applyFont="1" applyFill="1" applyBorder="1" applyAlignment="1">
      <alignment horizontal="center" vertical="center"/>
    </xf>
    <xf numFmtId="164" fontId="5" fillId="0" borderId="17" xfId="0" applyNumberFormat="1" applyFont="1" applyFill="1" applyBorder="1" applyAlignment="1">
      <alignment horizontal="center" vertical="center"/>
    </xf>
    <xf numFmtId="164" fontId="5" fillId="0" borderId="36" xfId="0" applyNumberFormat="1" applyFont="1" applyFill="1" applyBorder="1" applyAlignment="1">
      <alignment horizontal="center" vertical="center"/>
    </xf>
    <xf numFmtId="164" fontId="5" fillId="0" borderId="11" xfId="0" applyNumberFormat="1" applyFont="1" applyFill="1" applyBorder="1" applyAlignment="1">
      <alignment vertical="center"/>
    </xf>
    <xf numFmtId="164" fontId="5" fillId="0" borderId="11" xfId="0" applyNumberFormat="1" applyFont="1" applyBorder="1" applyAlignment="1">
      <alignment vertical="center"/>
    </xf>
    <xf numFmtId="0" fontId="5" fillId="0" borderId="17" xfId="0" applyFont="1" applyBorder="1" applyAlignment="1">
      <alignment horizontal="center" vertical="center" wrapText="1"/>
    </xf>
    <xf numFmtId="3" fontId="5" fillId="0" borderId="11" xfId="0" applyNumberFormat="1" applyFont="1" applyFill="1" applyBorder="1" applyAlignment="1">
      <alignment horizontal="center" vertical="center" wrapText="1"/>
    </xf>
    <xf numFmtId="0" fontId="5" fillId="0" borderId="11" xfId="0" applyFont="1" applyBorder="1" applyAlignment="1">
      <alignment horizontal="center" vertical="center" wrapText="1"/>
    </xf>
    <xf numFmtId="3" fontId="5" fillId="0" borderId="15" xfId="0" applyNumberFormat="1" applyFont="1" applyFill="1" applyBorder="1" applyAlignment="1">
      <alignment horizontal="center" vertical="center" wrapText="1"/>
    </xf>
    <xf numFmtId="164" fontId="5" fillId="0" borderId="15" xfId="0" applyNumberFormat="1" applyFont="1" applyFill="1" applyBorder="1" applyAlignment="1">
      <alignment vertical="center"/>
    </xf>
    <xf numFmtId="164" fontId="5" fillId="0" borderId="17" xfId="0" applyNumberFormat="1" applyFont="1" applyBorder="1" applyAlignment="1">
      <alignment vertical="center"/>
    </xf>
    <xf numFmtId="0" fontId="5" fillId="0" borderId="20" xfId="0" applyFont="1" applyBorder="1" applyAlignment="1">
      <alignment horizontal="center" vertical="center" wrapText="1"/>
    </xf>
    <xf numFmtId="164" fontId="5" fillId="0" borderId="20" xfId="0" applyNumberFormat="1" applyFont="1" applyBorder="1" applyAlignment="1">
      <alignment vertical="center"/>
    </xf>
    <xf numFmtId="0" fontId="5" fillId="0" borderId="25" xfId="0" applyFont="1" applyBorder="1" applyAlignment="1">
      <alignment horizontal="center" vertical="center" wrapText="1"/>
    </xf>
    <xf numFmtId="164" fontId="5" fillId="0" borderId="25" xfId="0" applyNumberFormat="1" applyFont="1" applyBorder="1" applyAlignment="1">
      <alignment vertical="center"/>
    </xf>
    <xf numFmtId="3" fontId="5" fillId="0" borderId="25" xfId="0" applyNumberFormat="1" applyFont="1" applyFill="1" applyBorder="1" applyAlignment="1">
      <alignment horizontal="center" vertical="center" wrapText="1"/>
    </xf>
    <xf numFmtId="0" fontId="5" fillId="0" borderId="21" xfId="0" applyFont="1" applyFill="1" applyBorder="1" applyAlignment="1">
      <alignment vertical="center"/>
    </xf>
    <xf numFmtId="0" fontId="5" fillId="0" borderId="23" xfId="0" applyFont="1" applyFill="1" applyBorder="1" applyAlignment="1">
      <alignment vertical="center"/>
    </xf>
    <xf numFmtId="0" fontId="5" fillId="0" borderId="26" xfId="0" applyFont="1" applyFill="1" applyBorder="1" applyAlignment="1">
      <alignment vertical="center"/>
    </xf>
    <xf numFmtId="0" fontId="5" fillId="0" borderId="36" xfId="0" applyFont="1" applyFill="1" applyBorder="1" applyAlignment="1">
      <alignment vertical="center"/>
    </xf>
    <xf numFmtId="0" fontId="9" fillId="0" borderId="0" xfId="0" applyFont="1" applyFill="1"/>
    <xf numFmtId="0" fontId="6" fillId="0" borderId="11" xfId="0" applyFont="1" applyFill="1" applyBorder="1"/>
    <xf numFmtId="164" fontId="5" fillId="0" borderId="20" xfId="0" applyNumberFormat="1" applyFont="1" applyFill="1" applyBorder="1" applyAlignment="1">
      <alignment vertical="center"/>
    </xf>
    <xf numFmtId="164" fontId="5" fillId="0" borderId="21" xfId="0" applyNumberFormat="1" applyFont="1" applyFill="1" applyBorder="1" applyAlignment="1">
      <alignment vertical="center"/>
    </xf>
    <xf numFmtId="164" fontId="5" fillId="0" borderId="23" xfId="0" applyNumberFormat="1" applyFont="1" applyFill="1" applyBorder="1" applyAlignment="1">
      <alignment vertical="center"/>
    </xf>
    <xf numFmtId="164" fontId="5" fillId="0" borderId="25" xfId="0" applyNumberFormat="1" applyFont="1" applyFill="1" applyBorder="1" applyAlignment="1">
      <alignment vertical="center"/>
    </xf>
    <xf numFmtId="164" fontId="5" fillId="0" borderId="26" xfId="0" applyNumberFormat="1" applyFont="1" applyFill="1" applyBorder="1" applyAlignment="1">
      <alignment vertical="center"/>
    </xf>
    <xf numFmtId="0" fontId="5" fillId="0" borderId="17" xfId="0" applyFont="1" applyBorder="1" applyAlignment="1">
      <alignment horizontal="right" vertical="center"/>
    </xf>
    <xf numFmtId="0" fontId="5" fillId="0" borderId="17" xfId="0" applyFont="1" applyBorder="1" applyAlignment="1">
      <alignment vertical="center"/>
    </xf>
    <xf numFmtId="164" fontId="5" fillId="0" borderId="36" xfId="0" applyNumberFormat="1" applyFont="1" applyBorder="1" applyAlignment="1">
      <alignment vertical="center"/>
    </xf>
    <xf numFmtId="0" fontId="5" fillId="0" borderId="11" xfId="0" applyFont="1" applyBorder="1" applyAlignment="1">
      <alignment horizontal="right" vertical="center"/>
    </xf>
    <xf numFmtId="0" fontId="5" fillId="0" borderId="11" xfId="0" applyFont="1" applyBorder="1" applyAlignment="1">
      <alignment vertical="center"/>
    </xf>
    <xf numFmtId="164" fontId="5" fillId="0" borderId="23" xfId="0" applyNumberFormat="1" applyFont="1" applyBorder="1" applyAlignment="1">
      <alignment vertical="center"/>
    </xf>
    <xf numFmtId="0" fontId="5" fillId="0" borderId="25" xfId="0" applyFont="1" applyBorder="1" applyAlignment="1">
      <alignment horizontal="right" vertical="center"/>
    </xf>
    <xf numFmtId="0" fontId="5" fillId="0" borderId="25" xfId="0" applyFont="1" applyBorder="1" applyAlignment="1">
      <alignment vertical="center"/>
    </xf>
    <xf numFmtId="164" fontId="5" fillId="0" borderId="26" xfId="0" applyNumberFormat="1" applyFont="1" applyBorder="1" applyAlignment="1">
      <alignment vertical="center"/>
    </xf>
    <xf numFmtId="0" fontId="5" fillId="0" borderId="20" xfId="0" applyFont="1" applyBorder="1" applyAlignment="1">
      <alignment horizontal="right" vertical="center"/>
    </xf>
    <xf numFmtId="0" fontId="5" fillId="0" borderId="20" xfId="0" applyFont="1" applyBorder="1" applyAlignment="1">
      <alignment vertical="center"/>
    </xf>
    <xf numFmtId="164" fontId="5" fillId="0" borderId="21" xfId="0" applyNumberFormat="1" applyFont="1" applyBorder="1" applyAlignment="1">
      <alignment vertical="center"/>
    </xf>
    <xf numFmtId="0" fontId="6" fillId="0" borderId="15" xfId="0" applyFont="1" applyFill="1" applyBorder="1"/>
    <xf numFmtId="0" fontId="6" fillId="0" borderId="0" xfId="0" applyFont="1" applyFill="1" applyBorder="1"/>
    <xf numFmtId="0" fontId="5" fillId="0" borderId="21" xfId="0" applyFont="1" applyBorder="1" applyAlignment="1">
      <alignment vertical="center"/>
    </xf>
    <xf numFmtId="0" fontId="5" fillId="0" borderId="23" xfId="0" applyFont="1" applyBorder="1" applyAlignment="1">
      <alignment vertical="center"/>
    </xf>
    <xf numFmtId="0" fontId="5" fillId="0" borderId="26" xfId="0" applyFont="1" applyBorder="1" applyAlignment="1">
      <alignment vertical="center"/>
    </xf>
    <xf numFmtId="0" fontId="5" fillId="0" borderId="36" xfId="0" applyFont="1" applyBorder="1" applyAlignment="1">
      <alignment vertical="center"/>
    </xf>
    <xf numFmtId="0" fontId="6" fillId="3" borderId="11" xfId="0" applyFont="1" applyFill="1" applyBorder="1"/>
    <xf numFmtId="0" fontId="6" fillId="3" borderId="0" xfId="0" applyFont="1" applyFill="1"/>
    <xf numFmtId="0" fontId="5" fillId="0" borderId="46" xfId="0" applyFont="1" applyFill="1" applyBorder="1" applyAlignment="1">
      <alignment horizontal="right" vertical="center"/>
    </xf>
    <xf numFmtId="0" fontId="5" fillId="0" borderId="18" xfId="0" applyFont="1" applyFill="1" applyBorder="1" applyAlignment="1">
      <alignment horizontal="right" vertical="center"/>
    </xf>
    <xf numFmtId="0" fontId="5" fillId="0" borderId="47" xfId="0" applyFont="1" applyFill="1" applyBorder="1" applyAlignment="1">
      <alignment horizontal="right" vertical="center"/>
    </xf>
    <xf numFmtId="0" fontId="5" fillId="0" borderId="52" xfId="0" applyFont="1" applyFill="1" applyBorder="1" applyAlignment="1">
      <alignment horizontal="right" vertical="center"/>
    </xf>
    <xf numFmtId="0" fontId="6" fillId="0" borderId="21" xfId="0" applyFont="1" applyFill="1" applyBorder="1"/>
    <xf numFmtId="0" fontId="6" fillId="0" borderId="23" xfId="0" applyFont="1" applyFill="1" applyBorder="1"/>
    <xf numFmtId="0" fontId="6" fillId="0" borderId="26" xfId="0" applyFont="1" applyFill="1" applyBorder="1"/>
    <xf numFmtId="0" fontId="6" fillId="3" borderId="17" xfId="0" applyFont="1" applyFill="1" applyBorder="1"/>
    <xf numFmtId="0" fontId="5" fillId="0" borderId="33" xfId="0" applyFont="1" applyFill="1" applyBorder="1" applyAlignment="1">
      <alignment vertical="center"/>
    </xf>
    <xf numFmtId="0" fontId="5" fillId="0" borderId="14" xfId="0" applyFont="1" applyFill="1" applyBorder="1" applyAlignment="1">
      <alignment vertical="center"/>
    </xf>
    <xf numFmtId="0" fontId="5" fillId="0" borderId="34" xfId="0" applyFont="1" applyFill="1" applyBorder="1" applyAlignment="1">
      <alignment vertical="center"/>
    </xf>
    <xf numFmtId="164" fontId="5" fillId="0" borderId="11" xfId="0" applyNumberFormat="1" applyFont="1" applyFill="1" applyBorder="1" applyAlignment="1">
      <alignment horizontal="right" vertical="center"/>
    </xf>
    <xf numFmtId="0" fontId="5" fillId="0" borderId="55" xfId="0" applyFont="1" applyFill="1" applyBorder="1" applyAlignment="1">
      <alignment vertical="center"/>
    </xf>
    <xf numFmtId="0" fontId="5" fillId="0" borderId="56" xfId="0" applyFont="1" applyFill="1" applyBorder="1" applyAlignment="1">
      <alignment vertical="center"/>
    </xf>
    <xf numFmtId="0" fontId="5" fillId="0" borderId="57" xfId="0" applyFont="1" applyFill="1" applyBorder="1" applyAlignment="1">
      <alignment vertical="center"/>
    </xf>
    <xf numFmtId="0" fontId="5" fillId="0" borderId="44" xfId="0" applyFont="1" applyFill="1" applyBorder="1" applyAlignment="1">
      <alignment vertical="center"/>
    </xf>
    <xf numFmtId="3" fontId="5" fillId="0" borderId="30" xfId="0" applyNumberFormat="1" applyFont="1" applyFill="1" applyBorder="1" applyAlignment="1">
      <alignment horizontal="center" vertical="center" wrapText="1"/>
    </xf>
    <xf numFmtId="0" fontId="5" fillId="0" borderId="18" xfId="0" applyFont="1" applyFill="1" applyBorder="1" applyAlignment="1">
      <alignment vertical="center"/>
    </xf>
    <xf numFmtId="164" fontId="5" fillId="0" borderId="21" xfId="0" applyNumberFormat="1" applyFont="1" applyFill="1" applyBorder="1" applyAlignment="1">
      <alignment horizontal="right" vertical="center"/>
    </xf>
    <xf numFmtId="164" fontId="5" fillId="0" borderId="23" xfId="0" applyNumberFormat="1" applyFont="1" applyFill="1" applyBorder="1" applyAlignment="1">
      <alignment horizontal="right" vertical="center"/>
    </xf>
    <xf numFmtId="164" fontId="5" fillId="0" borderId="25" xfId="0" applyNumberFormat="1" applyFont="1" applyFill="1" applyBorder="1" applyAlignment="1">
      <alignment horizontal="right" vertical="center"/>
    </xf>
    <xf numFmtId="164" fontId="5" fillId="0" borderId="26" xfId="0" applyNumberFormat="1" applyFont="1" applyFill="1" applyBorder="1" applyAlignment="1">
      <alignment horizontal="right" vertical="center"/>
    </xf>
    <xf numFmtId="0" fontId="5" fillId="0" borderId="54" xfId="0" applyFont="1" applyFill="1" applyBorder="1" applyAlignment="1">
      <alignment vertical="center"/>
    </xf>
    <xf numFmtId="164" fontId="10" fillId="0" borderId="20" xfId="0" applyNumberFormat="1" applyFont="1" applyBorder="1" applyAlignment="1">
      <alignment horizontal="right"/>
    </xf>
    <xf numFmtId="0" fontId="6" fillId="0" borderId="0" xfId="0" applyFont="1" applyFill="1" applyAlignment="1">
      <alignment horizontal="center"/>
    </xf>
    <xf numFmtId="0" fontId="9" fillId="0" borderId="0" xfId="0" applyFont="1" applyFill="1" applyAlignment="1">
      <alignment horizontal="center"/>
    </xf>
    <xf numFmtId="0" fontId="5" fillId="0" borderId="48" xfId="0" applyFont="1" applyFill="1" applyBorder="1" applyAlignment="1">
      <alignment horizontal="center" vertical="center" wrapText="1"/>
    </xf>
    <xf numFmtId="0" fontId="5" fillId="0" borderId="49" xfId="0" applyFont="1" applyFill="1" applyBorder="1" applyAlignment="1">
      <alignment horizontal="center" vertical="center" wrapText="1"/>
    </xf>
    <xf numFmtId="0" fontId="5" fillId="0" borderId="50" xfId="0" applyFont="1" applyFill="1" applyBorder="1" applyAlignment="1">
      <alignment horizontal="center" vertical="center" wrapText="1"/>
    </xf>
    <xf numFmtId="0" fontId="5" fillId="0" borderId="51" xfId="0" applyFont="1" applyFill="1" applyBorder="1" applyAlignment="1">
      <alignment horizontal="center" vertical="center" wrapText="1"/>
    </xf>
    <xf numFmtId="0" fontId="5" fillId="0" borderId="11" xfId="0" applyFont="1" applyFill="1" applyBorder="1" applyAlignment="1">
      <alignment horizontal="right" vertical="center" wrapText="1"/>
    </xf>
    <xf numFmtId="0" fontId="6" fillId="4" borderId="11" xfId="0" applyFont="1" applyFill="1" applyBorder="1"/>
    <xf numFmtId="0" fontId="6" fillId="4" borderId="0" xfId="0" applyFont="1" applyFill="1"/>
    <xf numFmtId="0" fontId="12" fillId="4" borderId="11" xfId="0" applyFont="1" applyFill="1" applyBorder="1"/>
    <xf numFmtId="0" fontId="12" fillId="4" borderId="0" xfId="0" applyFont="1" applyFill="1"/>
    <xf numFmtId="0" fontId="5" fillId="0" borderId="11" xfId="0" applyFont="1" applyFill="1" applyBorder="1" applyAlignment="1">
      <alignment vertical="center" wrapText="1"/>
    </xf>
    <xf numFmtId="0" fontId="5" fillId="0" borderId="20" xfId="0" applyFont="1" applyFill="1" applyBorder="1" applyAlignment="1">
      <alignment vertical="center" wrapText="1"/>
    </xf>
    <xf numFmtId="0" fontId="5" fillId="0" borderId="25" xfId="0" applyFont="1" applyFill="1" applyBorder="1" applyAlignment="1">
      <alignment vertical="center" wrapText="1"/>
    </xf>
    <xf numFmtId="0" fontId="5" fillId="0" borderId="62" xfId="0" applyFont="1" applyFill="1" applyBorder="1" applyAlignment="1">
      <alignment vertical="center"/>
    </xf>
    <xf numFmtId="0" fontId="5" fillId="0" borderId="63" xfId="0" applyFont="1" applyFill="1" applyBorder="1" applyAlignment="1">
      <alignment vertical="center"/>
    </xf>
    <xf numFmtId="0" fontId="5" fillId="0" borderId="64" xfId="0" applyFont="1" applyFill="1" applyBorder="1" applyAlignment="1">
      <alignment vertical="center"/>
    </xf>
    <xf numFmtId="0" fontId="5" fillId="0" borderId="19" xfId="0" applyFont="1" applyFill="1" applyBorder="1" applyAlignment="1">
      <alignment vertical="center"/>
    </xf>
    <xf numFmtId="0" fontId="6" fillId="0" borderId="41" xfId="0" applyFont="1" applyFill="1" applyBorder="1"/>
    <xf numFmtId="164" fontId="5" fillId="0" borderId="15" xfId="0" applyNumberFormat="1" applyFont="1" applyFill="1" applyBorder="1" applyAlignment="1">
      <alignment vertical="center" wrapText="1"/>
    </xf>
    <xf numFmtId="0" fontId="5" fillId="0" borderId="41" xfId="0" applyFont="1" applyBorder="1" applyAlignment="1">
      <alignment vertical="center"/>
    </xf>
    <xf numFmtId="164" fontId="5" fillId="0" borderId="20" xfId="0" applyNumberFormat="1" applyFont="1" applyFill="1" applyBorder="1" applyAlignment="1">
      <alignment horizontal="right" vertical="center" wrapText="1"/>
    </xf>
    <xf numFmtId="0" fontId="8" fillId="0" borderId="22" xfId="0" applyFont="1" applyFill="1" applyBorder="1" applyAlignment="1">
      <alignment horizontal="left" vertical="center" wrapText="1"/>
    </xf>
    <xf numFmtId="0" fontId="8" fillId="0" borderId="19" xfId="0" applyFont="1" applyFill="1" applyBorder="1" applyAlignment="1">
      <alignment horizontal="left" vertical="center" wrapText="1"/>
    </xf>
    <xf numFmtId="0" fontId="11" fillId="0" borderId="4" xfId="0" applyFont="1" applyFill="1" applyBorder="1" applyAlignment="1">
      <alignment vertical="center" wrapText="1"/>
    </xf>
    <xf numFmtId="0" fontId="5" fillId="0" borderId="55" xfId="0" applyFont="1" applyFill="1" applyBorder="1" applyAlignment="1">
      <alignment horizontal="center" vertical="center"/>
    </xf>
    <xf numFmtId="0" fontId="5" fillId="0" borderId="56" xfId="0" applyFont="1" applyFill="1" applyBorder="1" applyAlignment="1">
      <alignment horizontal="center" vertical="center"/>
    </xf>
    <xf numFmtId="0" fontId="5" fillId="0" borderId="32" xfId="0" applyFont="1" applyFill="1" applyBorder="1" applyAlignment="1">
      <alignment horizontal="center" vertical="center"/>
    </xf>
    <xf numFmtId="0" fontId="5" fillId="0" borderId="48" xfId="0" applyFont="1" applyFill="1" applyBorder="1" applyAlignment="1">
      <alignment horizontal="center" vertical="center"/>
    </xf>
    <xf numFmtId="0" fontId="5" fillId="0" borderId="49" xfId="0" applyFont="1" applyFill="1" applyBorder="1" applyAlignment="1">
      <alignment horizontal="center" vertical="center"/>
    </xf>
    <xf numFmtId="0" fontId="5" fillId="0" borderId="50" xfId="0" applyFont="1" applyFill="1" applyBorder="1" applyAlignment="1">
      <alignment horizontal="center" vertical="center"/>
    </xf>
    <xf numFmtId="3" fontId="5" fillId="5" borderId="30" xfId="0" applyNumberFormat="1" applyFont="1" applyFill="1" applyBorder="1" applyAlignment="1">
      <alignment horizontal="center" vertical="center" wrapText="1"/>
    </xf>
    <xf numFmtId="0" fontId="5" fillId="5" borderId="20" xfId="0" applyFont="1" applyFill="1" applyBorder="1" applyAlignment="1">
      <alignment horizontal="right" vertical="center"/>
    </xf>
    <xf numFmtId="0" fontId="5" fillId="5" borderId="20" xfId="0" applyFont="1" applyFill="1" applyBorder="1" applyAlignment="1">
      <alignment vertical="center"/>
    </xf>
    <xf numFmtId="164" fontId="5" fillId="5" borderId="20" xfId="0" applyNumberFormat="1" applyFont="1" applyFill="1" applyBorder="1" applyAlignment="1">
      <alignment horizontal="right" vertical="center"/>
    </xf>
    <xf numFmtId="164" fontId="5" fillId="5" borderId="20" xfId="0" applyNumberFormat="1" applyFont="1" applyFill="1" applyBorder="1" applyAlignment="1">
      <alignment vertical="center"/>
    </xf>
    <xf numFmtId="164" fontId="5" fillId="5" borderId="21" xfId="0" applyNumberFormat="1" applyFont="1" applyFill="1" applyBorder="1" applyAlignment="1">
      <alignment vertical="center"/>
    </xf>
    <xf numFmtId="3" fontId="5" fillId="5" borderId="15" xfId="0" applyNumberFormat="1" applyFont="1" applyFill="1" applyBorder="1" applyAlignment="1">
      <alignment horizontal="center" vertical="center" wrapText="1"/>
    </xf>
    <xf numFmtId="0" fontId="5" fillId="5" borderId="11" xfId="0" applyFont="1" applyFill="1" applyBorder="1" applyAlignment="1">
      <alignment horizontal="right" vertical="center"/>
    </xf>
    <xf numFmtId="0" fontId="5" fillId="5" borderId="11" xfId="0" applyFont="1" applyFill="1" applyBorder="1" applyAlignment="1">
      <alignment vertical="center"/>
    </xf>
    <xf numFmtId="164" fontId="5" fillId="5" borderId="11" xfId="0" applyNumberFormat="1" applyFont="1" applyFill="1" applyBorder="1" applyAlignment="1">
      <alignment horizontal="right" vertical="center"/>
    </xf>
    <xf numFmtId="164" fontId="5" fillId="5" borderId="11" xfId="0" applyNumberFormat="1" applyFont="1" applyFill="1" applyBorder="1" applyAlignment="1">
      <alignment vertical="center"/>
    </xf>
    <xf numFmtId="164" fontId="5" fillId="5" borderId="23" xfId="0" applyNumberFormat="1" applyFont="1" applyFill="1" applyBorder="1" applyAlignment="1">
      <alignment vertical="center"/>
    </xf>
    <xf numFmtId="3" fontId="5" fillId="5" borderId="25" xfId="0" applyNumberFormat="1" applyFont="1" applyFill="1" applyBorder="1" applyAlignment="1">
      <alignment horizontal="center" vertical="center" wrapText="1"/>
    </xf>
    <xf numFmtId="0" fontId="5" fillId="5" borderId="25" xfId="0" applyFont="1" applyFill="1" applyBorder="1" applyAlignment="1">
      <alignment horizontal="right" vertical="center"/>
    </xf>
    <xf numFmtId="0" fontId="5" fillId="5" borderId="25" xfId="0" applyFont="1" applyFill="1" applyBorder="1" applyAlignment="1">
      <alignment vertical="center"/>
    </xf>
    <xf numFmtId="164" fontId="5" fillId="5" borderId="25" xfId="0" applyNumberFormat="1" applyFont="1" applyFill="1" applyBorder="1" applyAlignment="1">
      <alignment horizontal="right" vertical="center"/>
    </xf>
    <xf numFmtId="164" fontId="5" fillId="5" borderId="25" xfId="0" applyNumberFormat="1" applyFont="1" applyFill="1" applyBorder="1" applyAlignment="1">
      <alignment vertical="center"/>
    </xf>
    <xf numFmtId="164" fontId="5" fillId="5" borderId="26" xfId="0" applyNumberFormat="1" applyFont="1" applyFill="1" applyBorder="1" applyAlignment="1">
      <alignment vertical="center"/>
    </xf>
    <xf numFmtId="164" fontId="5" fillId="5" borderId="14" xfId="0" applyNumberFormat="1" applyFont="1" applyFill="1" applyBorder="1" applyAlignment="1">
      <alignment vertical="center"/>
    </xf>
    <xf numFmtId="0" fontId="5" fillId="5" borderId="16" xfId="0" applyFont="1" applyFill="1" applyBorder="1" applyAlignment="1">
      <alignment horizontal="center" vertical="center" wrapText="1"/>
    </xf>
    <xf numFmtId="3" fontId="5" fillId="5" borderId="16" xfId="0" applyNumberFormat="1" applyFont="1" applyFill="1" applyBorder="1" applyAlignment="1">
      <alignment horizontal="center" vertical="center" wrapText="1"/>
    </xf>
    <xf numFmtId="0" fontId="5" fillId="5" borderId="16" xfId="0" applyFont="1" applyFill="1" applyBorder="1" applyAlignment="1">
      <alignment vertical="center"/>
    </xf>
    <xf numFmtId="164" fontId="5" fillId="5" borderId="16" xfId="0" applyNumberFormat="1" applyFont="1" applyFill="1" applyBorder="1" applyAlignment="1">
      <alignment horizontal="right" vertical="center"/>
    </xf>
    <xf numFmtId="164" fontId="5" fillId="5" borderId="16" xfId="0" applyNumberFormat="1" applyFont="1" applyFill="1" applyBorder="1" applyAlignment="1">
      <alignment vertical="center"/>
    </xf>
    <xf numFmtId="0" fontId="0" fillId="5" borderId="48" xfId="0" applyFill="1" applyBorder="1" applyAlignment="1">
      <alignment horizontal="center"/>
    </xf>
    <xf numFmtId="0" fontId="5" fillId="5" borderId="46" xfId="0" applyFont="1" applyFill="1" applyBorder="1" applyAlignment="1">
      <alignment horizontal="right" vertical="center"/>
    </xf>
    <xf numFmtId="0" fontId="0" fillId="5" borderId="20" xfId="0" applyFill="1" applyBorder="1"/>
    <xf numFmtId="164" fontId="10" fillId="5" borderId="20" xfId="0" applyNumberFormat="1" applyFont="1" applyFill="1" applyBorder="1" applyAlignment="1">
      <alignment horizontal="right"/>
    </xf>
    <xf numFmtId="0" fontId="1" fillId="5" borderId="49" xfId="0" applyFont="1" applyFill="1" applyBorder="1" applyAlignment="1">
      <alignment horizontal="center" vertical="center"/>
    </xf>
    <xf numFmtId="0" fontId="5" fillId="5" borderId="18" xfId="0" applyFont="1" applyFill="1" applyBorder="1" applyAlignment="1">
      <alignment horizontal="right" vertical="center"/>
    </xf>
    <xf numFmtId="0" fontId="1" fillId="5" borderId="11" xfId="0" applyFont="1" applyFill="1" applyBorder="1" applyAlignment="1">
      <alignment horizontal="right" vertical="center"/>
    </xf>
    <xf numFmtId="164" fontId="10" fillId="5" borderId="11" xfId="0" applyNumberFormat="1" applyFont="1" applyFill="1" applyBorder="1" applyAlignment="1">
      <alignment horizontal="right"/>
    </xf>
    <xf numFmtId="0" fontId="0" fillId="5" borderId="50" xfId="0" applyFill="1" applyBorder="1" applyAlignment="1">
      <alignment horizontal="center"/>
    </xf>
    <xf numFmtId="0" fontId="5" fillId="5" borderId="47" xfId="0" applyFont="1" applyFill="1" applyBorder="1" applyAlignment="1">
      <alignment horizontal="right" vertical="center"/>
    </xf>
    <xf numFmtId="0" fontId="0" fillId="5" borderId="25" xfId="0" applyFill="1" applyBorder="1"/>
    <xf numFmtId="164" fontId="10" fillId="5" borderId="25" xfId="0" applyNumberFormat="1" applyFont="1" applyFill="1" applyBorder="1" applyAlignment="1">
      <alignment horizontal="right"/>
    </xf>
    <xf numFmtId="0" fontId="0" fillId="5" borderId="20" xfId="0" applyFill="1" applyBorder="1" applyAlignment="1">
      <alignment horizontal="center"/>
    </xf>
    <xf numFmtId="0" fontId="1" fillId="5" borderId="11" xfId="0" applyFont="1" applyFill="1" applyBorder="1" applyAlignment="1">
      <alignment horizontal="center" vertical="center"/>
    </xf>
    <xf numFmtId="0" fontId="0" fillId="5" borderId="25" xfId="0" applyFill="1" applyBorder="1" applyAlignment="1">
      <alignment horizontal="center"/>
    </xf>
    <xf numFmtId="0" fontId="0" fillId="5" borderId="11" xfId="0" applyFill="1" applyBorder="1" applyAlignment="1">
      <alignment horizontal="center"/>
    </xf>
    <xf numFmtId="0" fontId="0" fillId="5" borderId="11" xfId="0" applyFill="1" applyBorder="1"/>
    <xf numFmtId="0" fontId="1" fillId="5" borderId="31" xfId="0" applyFont="1" applyFill="1" applyBorder="1" applyAlignment="1">
      <alignment horizontal="center" vertical="center"/>
    </xf>
    <xf numFmtId="0" fontId="1" fillId="5" borderId="31" xfId="0" applyFont="1" applyFill="1" applyBorder="1" applyAlignment="1">
      <alignment horizontal="right" vertical="center"/>
    </xf>
    <xf numFmtId="164" fontId="10" fillId="5" borderId="31" xfId="0" applyNumberFormat="1" applyFont="1" applyFill="1" applyBorder="1" applyAlignment="1">
      <alignment horizontal="right"/>
    </xf>
    <xf numFmtId="0" fontId="0" fillId="5" borderId="17" xfId="0" applyFill="1" applyBorder="1" applyAlignment="1">
      <alignment horizontal="center"/>
    </xf>
    <xf numFmtId="0" fontId="0" fillId="5" borderId="17" xfId="0" applyFill="1" applyBorder="1"/>
    <xf numFmtId="164" fontId="10" fillId="5" borderId="17" xfId="0" applyNumberFormat="1" applyFont="1" applyFill="1" applyBorder="1" applyAlignment="1">
      <alignment horizontal="right"/>
    </xf>
    <xf numFmtId="0" fontId="1" fillId="5" borderId="15" xfId="0" applyFont="1" applyFill="1" applyBorder="1" applyAlignment="1">
      <alignment horizontal="center" vertical="center"/>
    </xf>
    <xf numFmtId="0" fontId="1" fillId="5" borderId="15" xfId="0" applyFont="1" applyFill="1" applyBorder="1" applyAlignment="1">
      <alignment horizontal="right" vertical="center"/>
    </xf>
    <xf numFmtId="164" fontId="10" fillId="5" borderId="15" xfId="0" applyNumberFormat="1" applyFont="1" applyFill="1" applyBorder="1" applyAlignment="1">
      <alignment horizontal="right"/>
    </xf>
    <xf numFmtId="164" fontId="10" fillId="5" borderId="0" xfId="0" applyNumberFormat="1" applyFont="1" applyFill="1" applyBorder="1" applyAlignment="1">
      <alignment horizontal="right"/>
    </xf>
    <xf numFmtId="0" fontId="1" fillId="5" borderId="25" xfId="0" applyFont="1" applyFill="1" applyBorder="1" applyAlignment="1">
      <alignment horizontal="center" vertical="center"/>
    </xf>
    <xf numFmtId="0" fontId="1" fillId="5" borderId="25" xfId="0" applyFont="1" applyFill="1" applyBorder="1" applyAlignment="1">
      <alignment horizontal="right" vertical="center"/>
    </xf>
    <xf numFmtId="0" fontId="1" fillId="5" borderId="20" xfId="0" applyFont="1" applyFill="1" applyBorder="1" applyAlignment="1">
      <alignment horizontal="center" vertical="center"/>
    </xf>
    <xf numFmtId="0" fontId="1" fillId="5" borderId="20" xfId="0" applyFont="1" applyFill="1" applyBorder="1" applyAlignment="1">
      <alignment horizontal="right" vertical="center"/>
    </xf>
    <xf numFmtId="0" fontId="1" fillId="5" borderId="17" xfId="0" applyFont="1" applyFill="1" applyBorder="1" applyAlignment="1">
      <alignment horizontal="center" vertical="center"/>
    </xf>
    <xf numFmtId="0" fontId="1" fillId="5" borderId="17" xfId="0" applyFont="1" applyFill="1" applyBorder="1" applyAlignment="1">
      <alignment horizontal="right" vertical="center"/>
    </xf>
    <xf numFmtId="0" fontId="1" fillId="5" borderId="16" xfId="0" applyFont="1" applyFill="1" applyBorder="1" applyAlignment="1">
      <alignment horizontal="center" vertical="center"/>
    </xf>
    <xf numFmtId="0" fontId="1" fillId="5" borderId="16" xfId="0" applyFont="1" applyFill="1" applyBorder="1" applyAlignment="1">
      <alignment horizontal="right" vertical="center"/>
    </xf>
    <xf numFmtId="164" fontId="10" fillId="5" borderId="16" xfId="0" applyNumberFormat="1" applyFont="1" applyFill="1" applyBorder="1" applyAlignment="1">
      <alignment horizontal="right"/>
    </xf>
    <xf numFmtId="0" fontId="5" fillId="5" borderId="20" xfId="0" applyFont="1" applyFill="1" applyBorder="1" applyAlignment="1">
      <alignment vertical="center" wrapText="1"/>
    </xf>
    <xf numFmtId="0" fontId="5" fillId="5" borderId="17" xfId="0" applyFont="1" applyFill="1" applyBorder="1" applyAlignment="1">
      <alignment vertical="center"/>
    </xf>
    <xf numFmtId="0" fontId="5" fillId="5" borderId="11" xfId="0" applyFont="1" applyFill="1" applyBorder="1" applyAlignment="1">
      <alignment vertical="center" wrapText="1"/>
    </xf>
    <xf numFmtId="0" fontId="5" fillId="5" borderId="25" xfId="0" applyFont="1" applyFill="1" applyBorder="1" applyAlignment="1">
      <alignment vertical="center" wrapText="1"/>
    </xf>
    <xf numFmtId="0" fontId="4" fillId="5" borderId="11" xfId="0" applyFont="1" applyFill="1" applyBorder="1" applyAlignment="1">
      <alignment horizontal="center" vertical="center" wrapText="1"/>
    </xf>
    <xf numFmtId="0" fontId="4" fillId="5" borderId="11" xfId="0" applyFont="1" applyFill="1" applyBorder="1" applyAlignment="1">
      <alignment vertical="center"/>
    </xf>
    <xf numFmtId="0" fontId="5" fillId="5" borderId="20" xfId="0" applyFont="1" applyFill="1" applyBorder="1" applyAlignment="1">
      <alignment horizontal="center" vertical="center" wrapText="1"/>
    </xf>
    <xf numFmtId="0" fontId="5" fillId="5" borderId="11" xfId="0" applyFont="1" applyFill="1" applyBorder="1" applyAlignment="1">
      <alignment horizontal="center" vertical="center" wrapText="1"/>
    </xf>
    <xf numFmtId="3" fontId="5" fillId="5" borderId="11" xfId="0" applyNumberFormat="1" applyFont="1" applyFill="1" applyBorder="1" applyAlignment="1">
      <alignment horizontal="center" vertical="center" wrapText="1"/>
    </xf>
    <xf numFmtId="0" fontId="5" fillId="5" borderId="25" xfId="0" applyFont="1" applyFill="1" applyBorder="1" applyAlignment="1">
      <alignment horizontal="center" vertical="center" wrapText="1"/>
    </xf>
    <xf numFmtId="0" fontId="7" fillId="5" borderId="20" xfId="0" applyFont="1" applyFill="1" applyBorder="1" applyAlignment="1">
      <alignment horizontal="center"/>
    </xf>
    <xf numFmtId="3" fontId="5" fillId="5" borderId="20" xfId="0" applyNumberFormat="1" applyFont="1" applyFill="1" applyBorder="1" applyAlignment="1">
      <alignment horizontal="center" vertical="center" wrapText="1"/>
    </xf>
    <xf numFmtId="0" fontId="6" fillId="5" borderId="11" xfId="0" applyFont="1" applyFill="1" applyBorder="1"/>
    <xf numFmtId="0" fontId="5" fillId="5" borderId="31" xfId="0" applyFont="1" applyFill="1" applyBorder="1" applyAlignment="1">
      <alignment vertical="center"/>
    </xf>
    <xf numFmtId="164" fontId="5" fillId="5" borderId="11" xfId="0" applyNumberFormat="1" applyFont="1" applyFill="1" applyBorder="1" applyAlignment="1">
      <alignment horizontal="center" vertical="center"/>
    </xf>
    <xf numFmtId="164" fontId="5" fillId="5" borderId="20" xfId="0" applyNumberFormat="1" applyFont="1" applyFill="1" applyBorder="1" applyAlignment="1">
      <alignment horizontal="center" vertical="center"/>
    </xf>
    <xf numFmtId="164" fontId="5" fillId="5" borderId="17" xfId="0" applyNumberFormat="1" applyFont="1" applyFill="1" applyBorder="1" applyAlignment="1">
      <alignment horizontal="center" vertical="center"/>
    </xf>
    <xf numFmtId="164" fontId="5" fillId="5" borderId="25" xfId="0" applyNumberFormat="1" applyFont="1" applyFill="1" applyBorder="1" applyAlignment="1">
      <alignment horizontal="center" vertical="center"/>
    </xf>
    <xf numFmtId="0" fontId="5" fillId="5" borderId="30" xfId="0" applyFont="1" applyFill="1" applyBorder="1" applyAlignment="1">
      <alignment vertical="center"/>
    </xf>
    <xf numFmtId="164" fontId="5" fillId="5" borderId="30" xfId="0" applyNumberFormat="1" applyFont="1" applyFill="1" applyBorder="1" applyAlignment="1">
      <alignment horizontal="center" vertical="center"/>
    </xf>
    <xf numFmtId="0" fontId="5" fillId="5" borderId="17" xfId="0" applyFont="1" applyFill="1" applyBorder="1" applyAlignment="1">
      <alignment horizontal="center" vertical="center" wrapText="1"/>
    </xf>
    <xf numFmtId="0" fontId="5" fillId="5" borderId="17" xfId="0" applyFont="1" applyFill="1" applyBorder="1" applyAlignment="1">
      <alignment horizontal="right" vertical="center"/>
    </xf>
    <xf numFmtId="0" fontId="5" fillId="5" borderId="15" xfId="0" applyFont="1" applyFill="1" applyBorder="1" applyAlignment="1">
      <alignment horizontal="right" vertical="center"/>
    </xf>
    <xf numFmtId="0" fontId="5" fillId="5" borderId="37" xfId="0" applyFont="1" applyFill="1" applyBorder="1" applyAlignment="1">
      <alignment vertical="center"/>
    </xf>
    <xf numFmtId="164" fontId="5" fillId="5" borderId="37" xfId="0" applyNumberFormat="1" applyFont="1" applyFill="1" applyBorder="1" applyAlignment="1">
      <alignment horizontal="center" vertical="center"/>
    </xf>
    <xf numFmtId="164" fontId="5" fillId="0" borderId="41" xfId="0" applyNumberFormat="1" applyFont="1" applyFill="1" applyBorder="1" applyAlignment="1">
      <alignment horizontal="center" vertical="center"/>
    </xf>
    <xf numFmtId="0" fontId="5" fillId="5" borderId="15" xfId="0" applyFont="1" applyFill="1" applyBorder="1" applyAlignment="1">
      <alignment horizontal="center" vertical="center" wrapText="1"/>
    </xf>
    <xf numFmtId="0" fontId="5" fillId="5" borderId="15" xfId="0" applyFont="1" applyFill="1" applyBorder="1" applyAlignment="1">
      <alignment vertical="center"/>
    </xf>
    <xf numFmtId="164" fontId="5" fillId="5" borderId="15" xfId="0" applyNumberFormat="1" applyFont="1" applyFill="1" applyBorder="1" applyAlignment="1">
      <alignment horizontal="center" vertical="center"/>
    </xf>
    <xf numFmtId="164" fontId="5" fillId="5" borderId="21" xfId="0" applyNumberFormat="1" applyFont="1" applyFill="1" applyBorder="1" applyAlignment="1">
      <alignment horizontal="center" vertical="center"/>
    </xf>
    <xf numFmtId="164" fontId="5" fillId="5" borderId="23" xfId="0" applyNumberFormat="1" applyFont="1" applyFill="1" applyBorder="1" applyAlignment="1">
      <alignment horizontal="center" vertical="center"/>
    </xf>
    <xf numFmtId="164" fontId="5" fillId="5" borderId="26" xfId="0" applyNumberFormat="1" applyFont="1" applyFill="1" applyBorder="1" applyAlignment="1">
      <alignment horizontal="center" vertical="center"/>
    </xf>
    <xf numFmtId="0" fontId="5" fillId="5" borderId="30" xfId="0" applyFont="1" applyFill="1" applyBorder="1" applyAlignment="1">
      <alignment horizontal="center" vertical="center" wrapText="1"/>
    </xf>
    <xf numFmtId="0" fontId="5" fillId="5" borderId="31" xfId="0" applyFont="1" applyFill="1" applyBorder="1" applyAlignment="1">
      <alignment horizontal="center" vertical="center" wrapText="1"/>
    </xf>
    <xf numFmtId="0" fontId="8" fillId="0" borderId="0" xfId="0" applyFont="1" applyFill="1" applyAlignment="1">
      <alignment horizontal="left"/>
    </xf>
    <xf numFmtId="0" fontId="8" fillId="0" borderId="24" xfId="0" applyFont="1" applyFill="1" applyBorder="1" applyAlignment="1">
      <alignment horizontal="left" vertical="center" wrapText="1"/>
    </xf>
    <xf numFmtId="0" fontId="8" fillId="5" borderId="28" xfId="0" applyFont="1" applyFill="1" applyBorder="1" applyAlignment="1">
      <alignment horizontal="left" vertical="center" wrapText="1"/>
    </xf>
    <xf numFmtId="0" fontId="13" fillId="5" borderId="20" xfId="0" applyFont="1" applyFill="1" applyBorder="1" applyAlignment="1">
      <alignment horizontal="left" vertical="center" wrapText="1"/>
    </xf>
    <xf numFmtId="0" fontId="13" fillId="5" borderId="11" xfId="0" applyFont="1" applyFill="1" applyBorder="1" applyAlignment="1">
      <alignment horizontal="left" vertical="center" wrapText="1"/>
    </xf>
    <xf numFmtId="0" fontId="13" fillId="5" borderId="25" xfId="0" applyFont="1" applyFill="1" applyBorder="1" applyAlignment="1">
      <alignment horizontal="left" vertical="center" wrapText="1"/>
    </xf>
    <xf numFmtId="0" fontId="14" fillId="5" borderId="6" xfId="0" applyFont="1" applyFill="1" applyBorder="1" applyAlignment="1">
      <alignment horizontal="left"/>
    </xf>
    <xf numFmtId="0" fontId="13" fillId="5" borderId="17" xfId="0" applyFont="1" applyFill="1" applyBorder="1" applyAlignment="1">
      <alignment horizontal="left" vertical="center" wrapText="1"/>
    </xf>
    <xf numFmtId="0" fontId="13" fillId="5" borderId="16" xfId="0" applyFont="1" applyFill="1" applyBorder="1" applyAlignment="1">
      <alignment horizontal="left" vertical="center" wrapText="1"/>
    </xf>
    <xf numFmtId="0" fontId="14" fillId="5" borderId="0" xfId="0" applyFont="1" applyFill="1" applyAlignment="1">
      <alignment horizontal="left"/>
    </xf>
    <xf numFmtId="0" fontId="13" fillId="5" borderId="15" xfId="0" applyFont="1" applyFill="1" applyBorder="1" applyAlignment="1">
      <alignment horizontal="left" vertical="center" wrapText="1"/>
    </xf>
    <xf numFmtId="0" fontId="14" fillId="5" borderId="20" xfId="0" applyFont="1" applyFill="1" applyBorder="1" applyAlignment="1">
      <alignment horizontal="left"/>
    </xf>
    <xf numFmtId="0" fontId="14" fillId="5" borderId="0" xfId="0" applyFont="1" applyFill="1" applyBorder="1" applyAlignment="1">
      <alignment horizontal="left"/>
    </xf>
    <xf numFmtId="0" fontId="13" fillId="5" borderId="30" xfId="0" applyFont="1" applyFill="1" applyBorder="1" applyAlignment="1">
      <alignment horizontal="left" vertical="center" wrapText="1"/>
    </xf>
    <xf numFmtId="0" fontId="14" fillId="5" borderId="19" xfId="0" applyFont="1" applyFill="1" applyBorder="1" applyAlignment="1">
      <alignment horizontal="left"/>
    </xf>
    <xf numFmtId="0" fontId="13" fillId="5" borderId="28" xfId="0" applyFont="1" applyFill="1" applyBorder="1" applyAlignment="1">
      <alignment horizontal="left" vertical="center" wrapText="1"/>
    </xf>
    <xf numFmtId="0" fontId="13" fillId="5" borderId="22" xfId="0" applyFont="1" applyFill="1" applyBorder="1" applyAlignment="1">
      <alignment horizontal="left" vertical="center" wrapText="1"/>
    </xf>
    <xf numFmtId="0" fontId="13" fillId="5" borderId="24" xfId="0" applyFont="1" applyFill="1" applyBorder="1" applyAlignment="1">
      <alignment horizontal="left" vertical="center" wrapText="1"/>
    </xf>
    <xf numFmtId="0" fontId="15" fillId="0" borderId="0" xfId="0" applyFont="1" applyFill="1" applyAlignment="1">
      <alignment horizontal="left"/>
    </xf>
    <xf numFmtId="0" fontId="8" fillId="5" borderId="19" xfId="0" applyFont="1" applyFill="1" applyBorder="1" applyAlignment="1">
      <alignment horizontal="left" vertical="center" wrapText="1"/>
    </xf>
    <xf numFmtId="0" fontId="5" fillId="5" borderId="20" xfId="0" applyFont="1" applyFill="1" applyBorder="1" applyAlignment="1">
      <alignment horizontal="center" vertical="center"/>
    </xf>
    <xf numFmtId="0" fontId="6" fillId="5" borderId="0" xfId="0" applyFont="1" applyFill="1"/>
    <xf numFmtId="0" fontId="8" fillId="5" borderId="22" xfId="0" applyFont="1" applyFill="1" applyBorder="1" applyAlignment="1">
      <alignment horizontal="left" vertical="center" wrapText="1"/>
    </xf>
    <xf numFmtId="0" fontId="8" fillId="5" borderId="24" xfId="0" applyFont="1" applyFill="1" applyBorder="1" applyAlignment="1">
      <alignment horizontal="left" vertical="center" wrapText="1"/>
    </xf>
    <xf numFmtId="0" fontId="0" fillId="0" borderId="11" xfId="0" applyFill="1" applyBorder="1" applyAlignment="1"/>
    <xf numFmtId="0" fontId="0" fillId="0" borderId="0" xfId="0" applyAlignment="1">
      <alignment vertical="center"/>
    </xf>
    <xf numFmtId="0" fontId="0" fillId="0" borderId="11" xfId="0" applyBorder="1" applyAlignment="1">
      <alignment vertical="center"/>
    </xf>
    <xf numFmtId="0" fontId="0" fillId="0" borderId="0" xfId="0" applyBorder="1" applyAlignment="1">
      <alignment vertical="center"/>
    </xf>
    <xf numFmtId="0" fontId="0" fillId="0" borderId="11" xfId="0" applyFill="1" applyBorder="1" applyAlignment="1">
      <alignment horizontal="right"/>
    </xf>
    <xf numFmtId="0" fontId="18" fillId="0" borderId="11" xfId="0" applyFont="1" applyBorder="1" applyAlignment="1">
      <alignment horizontal="left" vertical="center" wrapText="1"/>
    </xf>
    <xf numFmtId="0" fontId="5" fillId="5" borderId="30" xfId="0" applyFont="1" applyFill="1" applyBorder="1" applyAlignment="1">
      <alignment horizontal="center" vertical="center" wrapText="1"/>
    </xf>
    <xf numFmtId="0" fontId="5" fillId="5" borderId="16" xfId="0" applyFont="1" applyFill="1" applyBorder="1" applyAlignment="1">
      <alignment horizontal="center" vertical="center" wrapText="1"/>
    </xf>
    <xf numFmtId="0" fontId="5" fillId="5" borderId="31" xfId="0" applyFont="1" applyFill="1" applyBorder="1" applyAlignment="1">
      <alignment horizontal="center" vertical="center" wrapText="1"/>
    </xf>
    <xf numFmtId="0" fontId="8" fillId="5" borderId="19" xfId="0" applyFont="1" applyFill="1" applyBorder="1" applyAlignment="1">
      <alignment horizontal="left" vertical="center" wrapText="1"/>
    </xf>
    <xf numFmtId="0" fontId="8" fillId="5" borderId="22" xfId="0" applyFont="1" applyFill="1" applyBorder="1" applyAlignment="1">
      <alignment horizontal="left" vertical="center" wrapText="1"/>
    </xf>
    <xf numFmtId="0" fontId="8" fillId="5" borderId="24" xfId="0" applyFont="1" applyFill="1" applyBorder="1" applyAlignment="1">
      <alignment horizontal="left" vertical="center" wrapText="1"/>
    </xf>
    <xf numFmtId="0" fontId="5" fillId="0" borderId="14" xfId="0" applyFont="1" applyFill="1" applyBorder="1" applyAlignment="1">
      <alignment horizontal="center" vertical="center"/>
    </xf>
    <xf numFmtId="0" fontId="5" fillId="0" borderId="11" xfId="0" applyFont="1" applyFill="1" applyBorder="1" applyAlignment="1">
      <alignment horizontal="center" vertical="center" wrapText="1"/>
    </xf>
    <xf numFmtId="0" fontId="5" fillId="0" borderId="11" xfId="0" applyFont="1" applyFill="1" applyBorder="1" applyAlignment="1">
      <alignment horizontal="center" vertical="center"/>
    </xf>
    <xf numFmtId="0" fontId="5" fillId="0" borderId="15" xfId="0" applyFont="1" applyFill="1" applyBorder="1" applyAlignment="1">
      <alignment horizontal="center" vertical="center" wrapText="1"/>
    </xf>
    <xf numFmtId="0" fontId="8" fillId="0" borderId="19" xfId="0" applyFont="1" applyFill="1" applyBorder="1" applyAlignment="1">
      <alignment horizontal="left" vertical="center" wrapText="1"/>
    </xf>
    <xf numFmtId="0" fontId="8" fillId="0" borderId="22" xfId="0" applyFont="1" applyFill="1" applyBorder="1" applyAlignment="1">
      <alignment horizontal="left" vertical="center" wrapText="1"/>
    </xf>
    <xf numFmtId="0" fontId="8" fillId="0" borderId="24" xfId="0" applyFont="1" applyFill="1" applyBorder="1" applyAlignment="1">
      <alignment horizontal="left" vertical="center" wrapText="1"/>
    </xf>
    <xf numFmtId="0" fontId="5" fillId="0" borderId="16" xfId="0" applyFont="1" applyFill="1" applyBorder="1" applyAlignment="1">
      <alignment horizontal="center" vertical="center"/>
    </xf>
    <xf numFmtId="0" fontId="5" fillId="5" borderId="20" xfId="0" applyFont="1" applyFill="1" applyBorder="1" applyAlignment="1">
      <alignment horizontal="center" vertical="center" wrapText="1"/>
    </xf>
    <xf numFmtId="0" fontId="5" fillId="5" borderId="11" xfId="0" applyFont="1" applyFill="1" applyBorder="1" applyAlignment="1">
      <alignment horizontal="center" vertical="center" wrapText="1"/>
    </xf>
    <xf numFmtId="0" fontId="5" fillId="5" borderId="25" xfId="0" applyFont="1" applyFill="1" applyBorder="1" applyAlignment="1">
      <alignment horizontal="center" vertical="center" wrapText="1"/>
    </xf>
    <xf numFmtId="0" fontId="5" fillId="0" borderId="2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25" xfId="0" applyFont="1" applyBorder="1" applyAlignment="1">
      <alignment horizontal="center" vertical="center" wrapText="1"/>
    </xf>
    <xf numFmtId="0" fontId="8" fillId="0" borderId="45" xfId="0" applyFont="1" applyFill="1" applyBorder="1" applyAlignment="1">
      <alignment horizontal="left" vertical="center" wrapText="1"/>
    </xf>
    <xf numFmtId="0" fontId="8" fillId="5" borderId="45" xfId="0" applyFont="1" applyFill="1" applyBorder="1" applyAlignment="1">
      <alignment horizontal="left" vertical="center" wrapText="1"/>
    </xf>
    <xf numFmtId="0" fontId="5" fillId="5" borderId="17" xfId="0" applyFont="1" applyFill="1" applyBorder="1" applyAlignment="1">
      <alignment horizontal="center" vertical="center"/>
    </xf>
    <xf numFmtId="164" fontId="5" fillId="5" borderId="36" xfId="0" applyNumberFormat="1" applyFont="1" applyFill="1" applyBorder="1" applyAlignment="1">
      <alignment horizontal="center" vertical="center"/>
    </xf>
    <xf numFmtId="0" fontId="5" fillId="0" borderId="17" xfId="0" applyFont="1" applyFill="1" applyBorder="1" applyAlignment="1">
      <alignment horizontal="center" vertical="center"/>
    </xf>
    <xf numFmtId="0" fontId="0" fillId="6" borderId="11" xfId="0" applyFill="1" applyBorder="1" applyAlignment="1">
      <alignment horizontal="center" vertical="center"/>
    </xf>
    <xf numFmtId="0" fontId="0" fillId="6" borderId="11" xfId="0" applyFill="1" applyBorder="1" applyAlignment="1">
      <alignment horizontal="center" wrapText="1"/>
    </xf>
    <xf numFmtId="0" fontId="0" fillId="6" borderId="11" xfId="0" applyFill="1" applyBorder="1" applyAlignment="1">
      <alignment horizontal="right" wrapText="1"/>
    </xf>
    <xf numFmtId="0" fontId="0" fillId="0" borderId="11" xfId="0" applyBorder="1" applyAlignment="1">
      <alignment horizontal="center" vertical="center"/>
    </xf>
    <xf numFmtId="0" fontId="0" fillId="6" borderId="11" xfId="0" applyFill="1" applyBorder="1" applyAlignment="1"/>
    <xf numFmtId="0" fontId="0" fillId="6" borderId="11" xfId="0" applyFill="1" applyBorder="1"/>
    <xf numFmtId="0" fontId="0" fillId="6" borderId="0" xfId="0" applyFill="1"/>
    <xf numFmtId="0" fontId="18" fillId="0" borderId="15" xfId="0" applyFont="1" applyBorder="1" applyAlignment="1">
      <alignment vertical="center" wrapText="1"/>
    </xf>
    <xf numFmtId="0" fontId="17" fillId="0" borderId="11" xfId="0" applyFont="1" applyBorder="1" applyAlignment="1">
      <alignment vertical="center" wrapText="1"/>
    </xf>
    <xf numFmtId="0" fontId="18" fillId="0" borderId="11" xfId="0" applyFont="1" applyBorder="1" applyAlignment="1">
      <alignment vertical="center"/>
    </xf>
    <xf numFmtId="0" fontId="0" fillId="6" borderId="11" xfId="0" applyFill="1" applyBorder="1" applyAlignment="1">
      <alignment horizontal="left"/>
    </xf>
    <xf numFmtId="0" fontId="0" fillId="6" borderId="11" xfId="0" applyFill="1" applyBorder="1" applyAlignment="1">
      <alignment horizontal="right"/>
    </xf>
    <xf numFmtId="0" fontId="18" fillId="0" borderId="11" xfId="0" applyFont="1" applyBorder="1" applyAlignment="1">
      <alignment horizontal="center" vertical="center"/>
    </xf>
    <xf numFmtId="0" fontId="0" fillId="7" borderId="11" xfId="0" applyFill="1" applyBorder="1" applyAlignment="1">
      <alignment horizontal="center" vertical="center"/>
    </xf>
    <xf numFmtId="0" fontId="3" fillId="7" borderId="11" xfId="0" applyFont="1" applyFill="1" applyBorder="1" applyAlignment="1">
      <alignment horizontal="right"/>
    </xf>
    <xf numFmtId="0" fontId="0" fillId="7" borderId="11" xfId="0" applyFill="1" applyBorder="1"/>
    <xf numFmtId="0" fontId="18" fillId="7" borderId="11" xfId="0" applyFont="1" applyFill="1" applyBorder="1" applyAlignment="1">
      <alignment vertical="center" wrapText="1"/>
    </xf>
    <xf numFmtId="0" fontId="18" fillId="0" borderId="0" xfId="0" applyFont="1" applyBorder="1" applyAlignment="1">
      <alignment vertical="center"/>
    </xf>
    <xf numFmtId="0" fontId="5" fillId="0" borderId="17" xfId="0" applyFont="1" applyFill="1" applyBorder="1" applyAlignment="1">
      <alignment horizontal="center" vertical="center" wrapText="1"/>
    </xf>
    <xf numFmtId="0" fontId="5" fillId="0" borderId="17" xfId="0" applyFont="1" applyFill="1" applyBorder="1" applyAlignment="1">
      <alignment horizontal="right" vertical="center"/>
    </xf>
    <xf numFmtId="164" fontId="5" fillId="0" borderId="11" xfId="0" applyNumberFormat="1" applyFont="1" applyFill="1" applyBorder="1" applyAlignment="1">
      <alignment vertical="center" wrapText="1"/>
    </xf>
    <xf numFmtId="164" fontId="5" fillId="0" borderId="20" xfId="0" applyNumberFormat="1" applyFont="1" applyFill="1" applyBorder="1" applyAlignment="1">
      <alignment vertical="center" wrapText="1"/>
    </xf>
    <xf numFmtId="164" fontId="5" fillId="0" borderId="25" xfId="0" applyNumberFormat="1" applyFont="1" applyFill="1" applyBorder="1" applyAlignment="1">
      <alignment vertical="center" wrapText="1"/>
    </xf>
    <xf numFmtId="164" fontId="5" fillId="0" borderId="30" xfId="0" applyNumberFormat="1" applyFont="1" applyFill="1" applyBorder="1" applyAlignment="1">
      <alignment vertical="center"/>
    </xf>
    <xf numFmtId="164" fontId="19" fillId="5" borderId="11" xfId="0" applyNumberFormat="1" applyFont="1" applyFill="1" applyBorder="1" applyAlignment="1">
      <alignment horizontal="right"/>
    </xf>
    <xf numFmtId="0" fontId="19" fillId="5" borderId="11" xfId="0" applyFont="1" applyFill="1" applyBorder="1"/>
    <xf numFmtId="164" fontId="5" fillId="5" borderId="17" xfId="0" applyNumberFormat="1" applyFont="1" applyFill="1" applyBorder="1" applyAlignment="1">
      <alignment horizontal="right" vertical="center"/>
    </xf>
    <xf numFmtId="164" fontId="5" fillId="0" borderId="11" xfId="0" applyNumberFormat="1" applyFont="1" applyBorder="1" applyAlignment="1">
      <alignment horizontal="right" vertical="center"/>
    </xf>
    <xf numFmtId="164" fontId="5" fillId="0" borderId="25" xfId="0" applyNumberFormat="1" applyFont="1" applyBorder="1" applyAlignment="1">
      <alignment horizontal="right" vertical="center"/>
    </xf>
    <xf numFmtId="164" fontId="5" fillId="0" borderId="20" xfId="0" applyNumberFormat="1" applyFont="1" applyBorder="1" applyAlignment="1">
      <alignment horizontal="right" vertical="center"/>
    </xf>
    <xf numFmtId="0" fontId="5" fillId="5" borderId="19" xfId="0" applyFont="1" applyFill="1" applyBorder="1" applyAlignment="1">
      <alignment horizontal="center" vertical="center" wrapText="1"/>
    </xf>
    <xf numFmtId="0" fontId="5" fillId="5" borderId="22" xfId="0" applyFont="1" applyFill="1" applyBorder="1" applyAlignment="1">
      <alignment horizontal="center" vertical="center" wrapText="1"/>
    </xf>
    <xf numFmtId="0" fontId="5" fillId="5" borderId="24" xfId="0" applyFont="1" applyFill="1" applyBorder="1" applyAlignment="1">
      <alignment horizontal="center" vertical="center" wrapText="1"/>
    </xf>
    <xf numFmtId="0" fontId="12" fillId="4" borderId="17" xfId="0" applyFont="1" applyFill="1" applyBorder="1"/>
    <xf numFmtId="0" fontId="11" fillId="0" borderId="11" xfId="0" applyFont="1" applyFill="1" applyBorder="1" applyAlignment="1">
      <alignment horizontal="center" vertical="center" wrapText="1"/>
    </xf>
    <xf numFmtId="0" fontId="11" fillId="0" borderId="20" xfId="0" applyFont="1" applyFill="1" applyBorder="1" applyAlignment="1">
      <alignment horizontal="center" vertical="center" wrapText="1"/>
    </xf>
    <xf numFmtId="0" fontId="5" fillId="0" borderId="20" xfId="0" applyFont="1" applyFill="1" applyBorder="1" applyAlignment="1">
      <alignment horizontal="right" vertical="center" wrapText="1"/>
    </xf>
    <xf numFmtId="164" fontId="11" fillId="0" borderId="20" xfId="0" applyNumberFormat="1" applyFont="1" applyFill="1" applyBorder="1" applyAlignment="1">
      <alignment horizontal="right" vertical="center" wrapText="1"/>
    </xf>
    <xf numFmtId="0" fontId="22" fillId="0" borderId="0" xfId="0" applyFont="1" applyFill="1" applyBorder="1" applyAlignment="1">
      <alignment horizontal="center" vertical="center" wrapText="1"/>
    </xf>
    <xf numFmtId="0" fontId="22" fillId="0" borderId="40" xfId="0" applyFont="1" applyFill="1" applyBorder="1" applyAlignment="1">
      <alignment horizontal="center" vertical="center" wrapText="1"/>
    </xf>
    <xf numFmtId="0" fontId="23" fillId="0" borderId="0" xfId="0" applyFont="1" applyFill="1"/>
    <xf numFmtId="0" fontId="11" fillId="0" borderId="15" xfId="0" applyFont="1" applyFill="1" applyBorder="1" applyAlignment="1">
      <alignment horizontal="center" vertical="center" wrapText="1"/>
    </xf>
    <xf numFmtId="0" fontId="20" fillId="0" borderId="9"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20" fillId="0" borderId="5" xfId="0" applyFont="1" applyFill="1" applyBorder="1" applyAlignment="1">
      <alignment horizontal="center" vertical="center" wrapText="1"/>
    </xf>
    <xf numFmtId="164" fontId="20" fillId="0" borderId="5" xfId="0" applyNumberFormat="1" applyFont="1" applyFill="1" applyBorder="1" applyAlignment="1">
      <alignment horizontal="right" vertical="center" wrapText="1"/>
    </xf>
    <xf numFmtId="0" fontId="16" fillId="0" borderId="0" xfId="0" applyFont="1" applyFill="1" applyAlignment="1">
      <alignment horizontal="center" vertical="center"/>
    </xf>
    <xf numFmtId="0" fontId="16" fillId="0" borderId="0" xfId="0" applyFont="1" applyFill="1" applyAlignment="1">
      <alignment vertical="center"/>
    </xf>
    <xf numFmtId="0" fontId="5" fillId="0" borderId="2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14" xfId="0" applyFont="1" applyFill="1" applyBorder="1" applyAlignment="1">
      <alignment horizontal="center" vertical="center"/>
    </xf>
    <xf numFmtId="0" fontId="5" fillId="0" borderId="18" xfId="0" applyFont="1" applyFill="1" applyBorder="1" applyAlignment="1">
      <alignment horizontal="center" vertical="center"/>
    </xf>
    <xf numFmtId="0" fontId="5" fillId="0" borderId="16" xfId="0" applyFont="1" applyBorder="1" applyAlignment="1">
      <alignment horizontal="center" vertical="center" wrapText="1"/>
    </xf>
    <xf numFmtId="164" fontId="5" fillId="0" borderId="16" xfId="0" applyNumberFormat="1" applyFont="1" applyBorder="1" applyAlignment="1">
      <alignment horizontal="center" vertical="center" wrapText="1"/>
    </xf>
    <xf numFmtId="0" fontId="10" fillId="0" borderId="0" xfId="0" applyFont="1"/>
    <xf numFmtId="0" fontId="10" fillId="0" borderId="0" xfId="0" applyFont="1" applyAlignment="1">
      <alignment horizontal="right" vertical="center" wrapText="1"/>
    </xf>
    <xf numFmtId="0" fontId="5" fillId="0" borderId="2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27" xfId="0" applyFont="1" applyFill="1" applyBorder="1" applyAlignment="1">
      <alignment horizontal="center" vertical="center" wrapText="1"/>
    </xf>
    <xf numFmtId="0" fontId="8" fillId="0" borderId="39" xfId="0" applyFont="1" applyBorder="1" applyAlignment="1">
      <alignment horizontal="left" vertical="center" wrapText="1"/>
    </xf>
    <xf numFmtId="0" fontId="5" fillId="0" borderId="15" xfId="0" applyFont="1" applyBorder="1" applyAlignment="1">
      <alignment horizontal="center" vertical="center" wrapText="1"/>
    </xf>
    <xf numFmtId="0" fontId="5" fillId="0" borderId="15" xfId="0" applyFont="1" applyBorder="1" applyAlignment="1">
      <alignment horizontal="right" vertical="center"/>
    </xf>
    <xf numFmtId="0" fontId="5" fillId="0" borderId="15" xfId="0" applyFont="1" applyBorder="1" applyAlignment="1">
      <alignment vertical="center"/>
    </xf>
    <xf numFmtId="164" fontId="5" fillId="0" borderId="16" xfId="0" applyNumberFormat="1" applyFont="1" applyBorder="1" applyAlignment="1">
      <alignment vertical="center"/>
    </xf>
    <xf numFmtId="164" fontId="5" fillId="0" borderId="15" xfId="0" applyNumberFormat="1" applyFont="1" applyBorder="1" applyAlignment="1">
      <alignment vertical="center"/>
    </xf>
    <xf numFmtId="164" fontId="5" fillId="0" borderId="43" xfId="0" applyNumberFormat="1" applyFont="1" applyBorder="1" applyAlignment="1">
      <alignment vertical="center"/>
    </xf>
    <xf numFmtId="0" fontId="5" fillId="0" borderId="19" xfId="0" applyFont="1" applyFill="1" applyBorder="1" applyAlignment="1">
      <alignment horizontal="right" vertical="center" wrapText="1"/>
    </xf>
    <xf numFmtId="0" fontId="5" fillId="0" borderId="27" xfId="0" applyFont="1" applyFill="1" applyBorder="1" applyAlignment="1">
      <alignment horizontal="right" vertical="center" wrapText="1"/>
    </xf>
    <xf numFmtId="164" fontId="5" fillId="0" borderId="37" xfId="0" applyNumberFormat="1" applyFont="1" applyBorder="1" applyAlignment="1">
      <alignment vertical="center"/>
    </xf>
    <xf numFmtId="164" fontId="5" fillId="0" borderId="19" xfId="0" applyNumberFormat="1" applyFont="1" applyFill="1" applyBorder="1" applyAlignment="1">
      <alignment horizontal="right" vertical="center" wrapText="1"/>
    </xf>
    <xf numFmtId="164" fontId="5" fillId="0" borderId="11" xfId="0" applyNumberFormat="1" applyFont="1" applyFill="1" applyBorder="1" applyAlignment="1">
      <alignment horizontal="right" vertical="center" wrapText="1"/>
    </xf>
    <xf numFmtId="0" fontId="8" fillId="5" borderId="27" xfId="0" applyFont="1" applyFill="1" applyBorder="1" applyAlignment="1">
      <alignment horizontal="left" vertical="center" wrapText="1"/>
    </xf>
    <xf numFmtId="0" fontId="8" fillId="5" borderId="28" xfId="0" applyFont="1" applyFill="1" applyBorder="1" applyAlignment="1">
      <alignment horizontal="left" vertical="center" wrapText="1"/>
    </xf>
    <xf numFmtId="0" fontId="8" fillId="5" borderId="29" xfId="0" applyFont="1" applyFill="1" applyBorder="1" applyAlignment="1">
      <alignment horizontal="left" vertical="center" wrapText="1"/>
    </xf>
    <xf numFmtId="0" fontId="5" fillId="5" borderId="30" xfId="0" applyFont="1" applyFill="1" applyBorder="1" applyAlignment="1">
      <alignment horizontal="center" vertical="center" wrapText="1"/>
    </xf>
    <xf numFmtId="0" fontId="5" fillId="5" borderId="16" xfId="0" applyFont="1" applyFill="1" applyBorder="1" applyAlignment="1">
      <alignment horizontal="center" vertical="center" wrapText="1"/>
    </xf>
    <xf numFmtId="0" fontId="5" fillId="5" borderId="31" xfId="0" applyFont="1" applyFill="1" applyBorder="1" applyAlignment="1">
      <alignment horizontal="center" vertical="center" wrapText="1"/>
    </xf>
    <xf numFmtId="0" fontId="1" fillId="0" borderId="30" xfId="0" applyFont="1" applyFill="1" applyBorder="1" applyAlignment="1">
      <alignment horizontal="center" vertical="center" wrapText="1"/>
    </xf>
    <xf numFmtId="0" fontId="1" fillId="0" borderId="16" xfId="0" applyFont="1" applyFill="1" applyBorder="1" applyAlignment="1">
      <alignment horizontal="center" vertical="center" wrapText="1"/>
    </xf>
    <xf numFmtId="0" fontId="1" fillId="0" borderId="31"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1" fillId="0" borderId="20"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25" xfId="0" applyFont="1" applyFill="1" applyBorder="1" applyAlignment="1">
      <alignment horizontal="center" vertical="center" wrapText="1"/>
    </xf>
    <xf numFmtId="0" fontId="5" fillId="0" borderId="2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25" xfId="0" applyFont="1" applyBorder="1" applyAlignment="1">
      <alignment horizontal="center" vertical="center" wrapText="1"/>
    </xf>
    <xf numFmtId="164" fontId="11" fillId="5" borderId="30" xfId="0" applyNumberFormat="1" applyFont="1" applyFill="1" applyBorder="1" applyAlignment="1">
      <alignment horizontal="center" vertical="center" wrapText="1"/>
    </xf>
    <xf numFmtId="164" fontId="11" fillId="5" borderId="16" xfId="0" applyNumberFormat="1" applyFont="1" applyFill="1" applyBorder="1" applyAlignment="1">
      <alignment horizontal="center" vertical="center" wrapText="1"/>
    </xf>
    <xf numFmtId="164" fontId="11" fillId="5" borderId="39" xfId="0" applyNumberFormat="1" applyFont="1" applyFill="1" applyBorder="1" applyAlignment="1">
      <alignment horizontal="center" vertical="center" wrapText="1"/>
    </xf>
    <xf numFmtId="164" fontId="11" fillId="5" borderId="65" xfId="0" applyNumberFormat="1" applyFont="1" applyFill="1" applyBorder="1" applyAlignment="1">
      <alignment horizontal="center" vertical="center" wrapText="1"/>
    </xf>
    <xf numFmtId="0" fontId="4" fillId="5" borderId="66" xfId="0" applyFont="1" applyFill="1" applyBorder="1" applyAlignment="1">
      <alignment horizontal="center" vertical="center" wrapText="1"/>
    </xf>
    <xf numFmtId="0" fontId="4" fillId="5" borderId="10" xfId="0" applyFont="1" applyFill="1" applyBorder="1" applyAlignment="1">
      <alignment horizontal="center" vertical="center" wrapText="1"/>
    </xf>
    <xf numFmtId="0" fontId="4" fillId="5" borderId="13" xfId="0" applyFont="1" applyFill="1" applyBorder="1" applyAlignment="1">
      <alignment horizontal="center" vertical="center" wrapText="1"/>
    </xf>
    <xf numFmtId="0" fontId="5" fillId="0" borderId="30"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38" xfId="0" applyFont="1" applyBorder="1" applyAlignment="1">
      <alignment horizontal="center" vertical="center" wrapText="1"/>
    </xf>
    <xf numFmtId="0" fontId="5" fillId="0" borderId="40" xfId="0" applyFont="1" applyBorder="1" applyAlignment="1">
      <alignment horizontal="center" vertical="center" wrapText="1"/>
    </xf>
    <xf numFmtId="0" fontId="5" fillId="0" borderId="42" xfId="0" applyFont="1" applyBorder="1" applyAlignment="1">
      <alignment horizontal="center" vertical="center" wrapText="1"/>
    </xf>
    <xf numFmtId="0" fontId="5" fillId="0" borderId="16" xfId="0" applyFont="1" applyFill="1" applyBorder="1" applyAlignment="1">
      <alignment horizontal="center" vertical="center" wrapText="1"/>
    </xf>
    <xf numFmtId="0" fontId="8" fillId="0" borderId="30" xfId="0" applyFont="1" applyFill="1" applyBorder="1" applyAlignment="1">
      <alignment horizontal="left" vertical="center" wrapText="1"/>
    </xf>
    <xf numFmtId="0" fontId="8" fillId="0" borderId="16" xfId="0" applyFont="1" applyFill="1" applyBorder="1" applyAlignment="1">
      <alignment horizontal="left" vertical="center" wrapText="1"/>
    </xf>
    <xf numFmtId="0" fontId="8" fillId="0" borderId="31" xfId="0" applyFont="1" applyFill="1" applyBorder="1" applyAlignment="1">
      <alignment horizontal="left" vertical="center" wrapText="1"/>
    </xf>
    <xf numFmtId="0" fontId="5" fillId="0" borderId="30" xfId="0" applyFont="1" applyFill="1" applyBorder="1" applyAlignment="1">
      <alignment horizontal="center" vertical="center" wrapText="1"/>
    </xf>
    <xf numFmtId="0" fontId="5" fillId="0" borderId="31" xfId="0" applyFont="1" applyFill="1" applyBorder="1" applyAlignment="1">
      <alignment horizontal="center" vertical="center" wrapText="1"/>
    </xf>
    <xf numFmtId="0" fontId="5" fillId="3" borderId="11" xfId="0" applyFont="1" applyFill="1" applyBorder="1" applyAlignment="1">
      <alignment horizontal="center" vertical="center"/>
    </xf>
    <xf numFmtId="0" fontId="5" fillId="3" borderId="14" xfId="0" applyFont="1" applyFill="1" applyBorder="1" applyAlignment="1">
      <alignment horizontal="center" vertical="center"/>
    </xf>
    <xf numFmtId="0" fontId="5" fillId="0" borderId="15" xfId="0" applyFont="1" applyFill="1" applyBorder="1" applyAlignment="1">
      <alignment horizontal="center" vertical="center"/>
    </xf>
    <xf numFmtId="0" fontId="5" fillId="0" borderId="16" xfId="0" applyFont="1" applyFill="1" applyBorder="1" applyAlignment="1">
      <alignment horizontal="center" vertical="center"/>
    </xf>
    <xf numFmtId="0" fontId="5" fillId="0" borderId="40" xfId="0" applyFont="1" applyFill="1" applyBorder="1" applyAlignment="1">
      <alignment horizontal="center" vertical="center"/>
    </xf>
    <xf numFmtId="0" fontId="8" fillId="5" borderId="19" xfId="0" applyFont="1" applyFill="1" applyBorder="1" applyAlignment="1">
      <alignment horizontal="left" vertical="center" wrapText="1"/>
    </xf>
    <xf numFmtId="0" fontId="8" fillId="5" borderId="22" xfId="0" applyFont="1" applyFill="1" applyBorder="1" applyAlignment="1">
      <alignment horizontal="left" vertical="center" wrapText="1"/>
    </xf>
    <xf numFmtId="0" fontId="8" fillId="5" borderId="24" xfId="0" applyFont="1" applyFill="1" applyBorder="1" applyAlignment="1">
      <alignment horizontal="left" vertical="center" wrapText="1"/>
    </xf>
    <xf numFmtId="0" fontId="1" fillId="5" borderId="19" xfId="0" applyFont="1" applyFill="1" applyBorder="1" applyAlignment="1">
      <alignment horizontal="center" vertical="center" wrapText="1"/>
    </xf>
    <xf numFmtId="0" fontId="1" fillId="5" borderId="22" xfId="0" applyFont="1" applyFill="1" applyBorder="1" applyAlignment="1">
      <alignment horizontal="center" vertical="center" wrapText="1"/>
    </xf>
    <xf numFmtId="0" fontId="1" fillId="5" borderId="24" xfId="0" applyFont="1" applyFill="1" applyBorder="1" applyAlignment="1">
      <alignment horizontal="center" vertical="center" wrapText="1"/>
    </xf>
    <xf numFmtId="16" fontId="5" fillId="0" borderId="32" xfId="0" applyNumberFormat="1" applyFont="1" applyFill="1" applyBorder="1" applyAlignment="1">
      <alignment horizontal="center" vertical="center"/>
    </xf>
    <xf numFmtId="0" fontId="5" fillId="0" borderId="8" xfId="0" applyFont="1" applyFill="1" applyBorder="1" applyAlignment="1">
      <alignment horizontal="center" vertical="center"/>
    </xf>
    <xf numFmtId="0" fontId="1" fillId="5" borderId="58" xfId="0" applyFont="1" applyFill="1" applyBorder="1" applyAlignment="1">
      <alignment horizontal="center" vertical="center" wrapText="1"/>
    </xf>
    <xf numFmtId="0" fontId="1" fillId="5" borderId="59" xfId="0" applyFont="1" applyFill="1" applyBorder="1" applyAlignment="1">
      <alignment horizontal="center" vertical="center" wrapText="1"/>
    </xf>
    <xf numFmtId="0" fontId="1" fillId="5" borderId="60" xfId="0" applyFont="1" applyFill="1" applyBorder="1" applyAlignment="1">
      <alignment horizontal="center" vertical="center" wrapText="1"/>
    </xf>
    <xf numFmtId="0" fontId="1" fillId="5" borderId="27" xfId="0" applyFont="1" applyFill="1" applyBorder="1" applyAlignment="1">
      <alignment horizontal="center" vertical="center" wrapText="1"/>
    </xf>
    <xf numFmtId="0" fontId="1" fillId="5" borderId="28" xfId="0" applyFont="1" applyFill="1" applyBorder="1" applyAlignment="1">
      <alignment horizontal="center" vertical="center" wrapText="1"/>
    </xf>
    <xf numFmtId="0" fontId="1" fillId="5" borderId="29" xfId="0" applyFont="1" applyFill="1" applyBorder="1" applyAlignment="1">
      <alignment horizontal="center" vertical="center" wrapText="1"/>
    </xf>
    <xf numFmtId="0" fontId="5" fillId="5" borderId="27" xfId="0" applyFont="1" applyFill="1" applyBorder="1" applyAlignment="1">
      <alignment horizontal="center" vertical="center" wrapText="1"/>
    </xf>
    <xf numFmtId="0" fontId="5" fillId="5" borderId="28" xfId="0" applyFont="1" applyFill="1" applyBorder="1" applyAlignment="1">
      <alignment horizontal="center" vertical="center" wrapText="1"/>
    </xf>
    <xf numFmtId="0" fontId="5" fillId="5" borderId="29" xfId="0" applyFont="1" applyFill="1" applyBorder="1" applyAlignment="1">
      <alignment horizontal="center" vertical="center" wrapText="1"/>
    </xf>
    <xf numFmtId="0" fontId="11" fillId="4" borderId="0" xfId="0" applyFont="1" applyFill="1" applyBorder="1" applyAlignment="1">
      <alignment horizontal="center" vertical="center"/>
    </xf>
    <xf numFmtId="0" fontId="8" fillId="0" borderId="19" xfId="0" applyFont="1" applyFill="1" applyBorder="1" applyAlignment="1">
      <alignment horizontal="left" vertical="center" wrapText="1"/>
    </xf>
    <xf numFmtId="0" fontId="8" fillId="0" borderId="22" xfId="0" applyFont="1" applyFill="1" applyBorder="1" applyAlignment="1">
      <alignment horizontal="left" vertical="center" wrapText="1"/>
    </xf>
    <xf numFmtId="0" fontId="8" fillId="0" borderId="24" xfId="0" applyFont="1" applyFill="1" applyBorder="1" applyAlignment="1">
      <alignment horizontal="left" vertical="center" wrapText="1"/>
    </xf>
    <xf numFmtId="0" fontId="5" fillId="0" borderId="18"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1" fillId="5" borderId="45" xfId="0" applyFont="1" applyFill="1" applyBorder="1" applyAlignment="1">
      <alignment horizontal="center" vertical="center" wrapText="1"/>
    </xf>
    <xf numFmtId="0" fontId="1" fillId="5" borderId="61" xfId="0" applyFont="1" applyFill="1" applyBorder="1" applyAlignment="1">
      <alignment horizontal="center" vertical="center" wrapText="1"/>
    </xf>
    <xf numFmtId="0" fontId="5" fillId="0" borderId="14" xfId="0" applyFont="1" applyFill="1" applyBorder="1" applyAlignment="1">
      <alignment horizontal="center" vertical="center"/>
    </xf>
    <xf numFmtId="0" fontId="5" fillId="0" borderId="43" xfId="0" applyFont="1" applyFill="1" applyBorder="1" applyAlignment="1">
      <alignment horizontal="center" vertical="center"/>
    </xf>
    <xf numFmtId="0" fontId="5" fillId="5" borderId="20" xfId="0" applyFont="1" applyFill="1" applyBorder="1" applyAlignment="1">
      <alignment horizontal="center" vertical="center" wrapText="1"/>
    </xf>
    <xf numFmtId="0" fontId="5" fillId="5" borderId="11" xfId="0" applyFont="1" applyFill="1" applyBorder="1" applyAlignment="1">
      <alignment horizontal="center" vertical="center" wrapText="1"/>
    </xf>
    <xf numFmtId="0" fontId="5" fillId="5" borderId="25" xfId="0" applyFont="1" applyFill="1" applyBorder="1" applyAlignment="1">
      <alignment horizontal="center" vertical="center" wrapText="1"/>
    </xf>
    <xf numFmtId="0" fontId="5" fillId="5" borderId="38" xfId="0" applyFont="1" applyFill="1" applyBorder="1" applyAlignment="1">
      <alignment horizontal="center" vertical="center" wrapText="1"/>
    </xf>
    <xf numFmtId="0" fontId="5" fillId="5" borderId="40" xfId="0" applyFont="1" applyFill="1" applyBorder="1" applyAlignment="1">
      <alignment horizontal="center" vertical="center" wrapText="1"/>
    </xf>
    <xf numFmtId="0" fontId="5" fillId="5" borderId="42" xfId="0" applyFont="1" applyFill="1" applyBorder="1" applyAlignment="1">
      <alignment horizontal="center" vertical="center" wrapText="1"/>
    </xf>
    <xf numFmtId="0" fontId="5" fillId="5" borderId="30" xfId="0" applyFont="1" applyFill="1" applyBorder="1" applyAlignment="1">
      <alignment horizontal="center" vertical="center"/>
    </xf>
    <xf numFmtId="0" fontId="5" fillId="5" borderId="16" xfId="0" applyFont="1" applyFill="1" applyBorder="1" applyAlignment="1">
      <alignment horizontal="center" vertical="center"/>
    </xf>
    <xf numFmtId="0" fontId="5" fillId="5" borderId="31" xfId="0" applyFont="1" applyFill="1" applyBorder="1" applyAlignment="1">
      <alignment horizontal="center" vertical="center"/>
    </xf>
    <xf numFmtId="0" fontId="5" fillId="0" borderId="11" xfId="0" applyFont="1" applyFill="1" applyBorder="1" applyAlignment="1">
      <alignment horizontal="center" vertical="center"/>
    </xf>
    <xf numFmtId="0" fontId="8" fillId="0" borderId="27" xfId="0" applyFont="1" applyBorder="1" applyAlignment="1">
      <alignment horizontal="left" vertical="center" wrapText="1"/>
    </xf>
    <xf numFmtId="0" fontId="8" fillId="0" borderId="28" xfId="0" applyFont="1" applyBorder="1" applyAlignment="1">
      <alignment horizontal="left" vertical="center" wrapText="1"/>
    </xf>
    <xf numFmtId="0" fontId="8" fillId="0" borderId="29" xfId="0" applyFont="1" applyBorder="1" applyAlignment="1">
      <alignment horizontal="left" vertical="center" wrapText="1"/>
    </xf>
    <xf numFmtId="0" fontId="5" fillId="0" borderId="38" xfId="0" applyFont="1" applyFill="1" applyBorder="1" applyAlignment="1">
      <alignment horizontal="center" vertical="center" wrapText="1"/>
    </xf>
    <xf numFmtId="0" fontId="5" fillId="0" borderId="40" xfId="0" applyFont="1" applyFill="1" applyBorder="1" applyAlignment="1">
      <alignment horizontal="center" vertical="center" wrapText="1"/>
    </xf>
    <xf numFmtId="0" fontId="5" fillId="0" borderId="42" xfId="0" applyFont="1" applyFill="1" applyBorder="1" applyAlignment="1">
      <alignment horizontal="center" vertical="center" wrapText="1"/>
    </xf>
    <xf numFmtId="0" fontId="6" fillId="0" borderId="15" xfId="0" applyFont="1" applyFill="1" applyBorder="1" applyAlignment="1">
      <alignment horizontal="center" vertical="center"/>
    </xf>
    <xf numFmtId="0" fontId="6" fillId="0" borderId="16" xfId="0" applyFont="1" applyFill="1" applyBorder="1" applyAlignment="1">
      <alignment horizontal="center" vertical="center"/>
    </xf>
    <xf numFmtId="0" fontId="5" fillId="0" borderId="27" xfId="0" applyFont="1" applyFill="1" applyBorder="1" applyAlignment="1">
      <alignment horizontal="center" vertical="center" wrapText="1"/>
    </xf>
    <xf numFmtId="0" fontId="5" fillId="0" borderId="28" xfId="0" applyFont="1" applyFill="1" applyBorder="1" applyAlignment="1">
      <alignment horizontal="center" vertical="center" wrapText="1"/>
    </xf>
    <xf numFmtId="0" fontId="5" fillId="0" borderId="29" xfId="0" applyFont="1" applyFill="1" applyBorder="1" applyAlignment="1">
      <alignment horizontal="center" vertical="center" wrapText="1"/>
    </xf>
    <xf numFmtId="0" fontId="8" fillId="5" borderId="30" xfId="0" applyFont="1" applyFill="1" applyBorder="1" applyAlignment="1">
      <alignment horizontal="center" vertical="center" wrapText="1"/>
    </xf>
    <xf numFmtId="0" fontId="8" fillId="5" borderId="16" xfId="0" applyFont="1" applyFill="1" applyBorder="1" applyAlignment="1">
      <alignment horizontal="center" vertical="center" wrapText="1"/>
    </xf>
    <xf numFmtId="0" fontId="8" fillId="5" borderId="31" xfId="0" applyFont="1" applyFill="1" applyBorder="1" applyAlignment="1">
      <alignment horizontal="center" vertical="center" wrapText="1"/>
    </xf>
    <xf numFmtId="0" fontId="5" fillId="3" borderId="43"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53" xfId="0" applyFont="1" applyFill="1" applyBorder="1" applyAlignment="1">
      <alignment horizontal="center" vertical="center"/>
    </xf>
    <xf numFmtId="0" fontId="5" fillId="3" borderId="54" xfId="0" applyFont="1" applyFill="1" applyBorder="1" applyAlignment="1">
      <alignment horizontal="center" vertical="center"/>
    </xf>
    <xf numFmtId="0" fontId="8" fillId="0" borderId="12" xfId="0" applyFont="1" applyFill="1" applyBorder="1" applyAlignment="1">
      <alignment horizontal="left" vertical="center" wrapText="1"/>
    </xf>
    <xf numFmtId="0" fontId="8" fillId="0" borderId="10" xfId="0" applyFont="1" applyFill="1" applyBorder="1" applyAlignment="1">
      <alignment horizontal="left" vertical="center" wrapText="1"/>
    </xf>
    <xf numFmtId="0" fontId="8" fillId="0" borderId="13" xfId="0" applyFont="1" applyFill="1" applyBorder="1" applyAlignment="1">
      <alignment horizontal="left" vertical="center" wrapText="1"/>
    </xf>
    <xf numFmtId="0" fontId="5" fillId="3" borderId="16" xfId="0" applyFont="1" applyFill="1" applyBorder="1" applyAlignment="1">
      <alignment horizontal="center" vertical="center"/>
    </xf>
    <xf numFmtId="0" fontId="5" fillId="3" borderId="15" xfId="0" applyFont="1" applyFill="1" applyBorder="1" applyAlignment="1">
      <alignment horizontal="center" vertical="center"/>
    </xf>
    <xf numFmtId="0" fontId="5" fillId="5" borderId="27" xfId="0" applyFont="1" applyFill="1" applyBorder="1" applyAlignment="1">
      <alignment horizontal="left" vertical="center" wrapText="1"/>
    </xf>
    <xf numFmtId="0" fontId="5" fillId="5" borderId="28" xfId="0" applyFont="1" applyFill="1" applyBorder="1" applyAlignment="1">
      <alignment horizontal="left" vertical="center" wrapText="1"/>
    </xf>
    <xf numFmtId="0" fontId="5" fillId="5" borderId="29" xfId="0" applyFont="1" applyFill="1" applyBorder="1" applyAlignment="1">
      <alignment horizontal="left" vertical="center" wrapText="1"/>
    </xf>
    <xf numFmtId="0" fontId="5" fillId="5" borderId="19" xfId="0" applyFont="1" applyFill="1" applyBorder="1" applyAlignment="1">
      <alignment horizontal="left" vertical="center" wrapText="1"/>
    </xf>
    <xf numFmtId="0" fontId="5" fillId="5" borderId="22" xfId="0" applyFont="1" applyFill="1" applyBorder="1" applyAlignment="1">
      <alignment horizontal="left" vertical="center" wrapText="1"/>
    </xf>
    <xf numFmtId="0" fontId="5" fillId="5" borderId="24" xfId="0" applyFont="1" applyFill="1" applyBorder="1" applyAlignment="1">
      <alignment horizontal="left" vertical="center" wrapText="1"/>
    </xf>
    <xf numFmtId="0" fontId="8" fillId="0" borderId="27" xfId="0" applyFont="1" applyFill="1" applyBorder="1" applyAlignment="1">
      <alignment horizontal="left" vertical="center" wrapText="1"/>
    </xf>
    <xf numFmtId="0" fontId="8" fillId="0" borderId="28" xfId="0" applyFont="1" applyFill="1" applyBorder="1" applyAlignment="1">
      <alignment horizontal="left" vertical="center" wrapText="1"/>
    </xf>
    <xf numFmtId="0" fontId="8" fillId="0" borderId="29" xfId="0" applyFont="1" applyFill="1" applyBorder="1" applyAlignment="1">
      <alignment horizontal="left" vertical="center" wrapText="1"/>
    </xf>
    <xf numFmtId="0" fontId="8" fillId="0" borderId="11" xfId="0" applyFont="1" applyFill="1" applyBorder="1" applyAlignment="1">
      <alignment horizontal="left" vertical="center" wrapText="1"/>
    </xf>
    <xf numFmtId="0" fontId="5" fillId="0" borderId="27" xfId="0" applyFont="1" applyFill="1" applyBorder="1" applyAlignment="1">
      <alignment horizontal="left" vertical="center" wrapText="1"/>
    </xf>
    <xf numFmtId="0" fontId="5" fillId="0" borderId="28" xfId="0" applyFont="1" applyFill="1" applyBorder="1" applyAlignment="1">
      <alignment horizontal="left" vertical="center" wrapText="1"/>
    </xf>
    <xf numFmtId="0" fontId="8" fillId="0" borderId="15" xfId="0" applyFont="1" applyFill="1" applyBorder="1" applyAlignment="1">
      <alignment horizontal="left" vertical="center" wrapText="1"/>
    </xf>
    <xf numFmtId="49" fontId="5" fillId="0" borderId="14" xfId="0" applyNumberFormat="1" applyFont="1" applyFill="1" applyBorder="1" applyAlignment="1">
      <alignment horizontal="center" vertical="center"/>
    </xf>
    <xf numFmtId="0" fontId="5" fillId="0" borderId="18" xfId="0" applyFont="1" applyFill="1" applyBorder="1" applyAlignment="1">
      <alignment horizontal="center" vertical="center"/>
    </xf>
    <xf numFmtId="0" fontId="16" fillId="0" borderId="0" xfId="0" applyFont="1" applyFill="1" applyAlignment="1">
      <alignment horizontal="center" vertical="center"/>
    </xf>
    <xf numFmtId="0" fontId="11" fillId="0" borderId="1"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2" xfId="0" applyFont="1" applyFill="1" applyBorder="1" applyAlignment="1">
      <alignment horizontal="left" vertical="center" wrapText="1"/>
    </xf>
    <xf numFmtId="0" fontId="11" fillId="0" borderId="7" xfId="0" applyFont="1" applyFill="1" applyBorder="1" applyAlignment="1">
      <alignment horizontal="center" vertical="center" wrapText="1"/>
    </xf>
    <xf numFmtId="0" fontId="11" fillId="0" borderId="9"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3"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20"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5" fillId="3" borderId="17" xfId="0" applyFont="1" applyFill="1" applyBorder="1" applyAlignment="1">
      <alignment horizontal="center" vertical="center"/>
    </xf>
    <xf numFmtId="0" fontId="5" fillId="3" borderId="35" xfId="0" applyFont="1" applyFill="1" applyBorder="1" applyAlignment="1">
      <alignment horizontal="center" vertical="center"/>
    </xf>
    <xf numFmtId="0" fontId="5" fillId="0" borderId="19" xfId="0" applyFont="1" applyFill="1" applyBorder="1" applyAlignment="1">
      <alignment horizontal="left" vertical="center" wrapText="1"/>
    </xf>
    <xf numFmtId="0" fontId="5" fillId="0" borderId="22" xfId="0" applyFont="1" applyFill="1" applyBorder="1" applyAlignment="1">
      <alignment horizontal="left" vertical="center" wrapText="1"/>
    </xf>
    <xf numFmtId="0" fontId="5" fillId="0" borderId="24" xfId="0" applyFont="1" applyFill="1" applyBorder="1" applyAlignment="1">
      <alignment horizontal="left" vertical="center" wrapText="1"/>
    </xf>
    <xf numFmtId="0" fontId="5" fillId="0" borderId="29" xfId="0" applyFont="1" applyFill="1" applyBorder="1" applyAlignment="1">
      <alignment horizontal="left" vertical="center" wrapText="1"/>
    </xf>
    <xf numFmtId="0" fontId="1" fillId="5" borderId="30" xfId="0" applyFont="1" applyFill="1" applyBorder="1" applyAlignment="1">
      <alignment horizontal="center" vertical="center" wrapText="1"/>
    </xf>
    <xf numFmtId="0" fontId="1" fillId="5" borderId="16" xfId="0" applyFont="1" applyFill="1" applyBorder="1" applyAlignment="1">
      <alignment horizontal="center" vertical="center" wrapText="1"/>
    </xf>
    <xf numFmtId="0" fontId="1" fillId="5" borderId="31" xfId="0" applyFont="1" applyFill="1" applyBorder="1" applyAlignment="1">
      <alignment horizontal="center" vertical="center" wrapText="1"/>
    </xf>
    <xf numFmtId="0" fontId="6" fillId="0" borderId="0" xfId="0" applyFont="1" applyFill="1" applyAlignment="1">
      <alignment horizontal="center" wrapText="1"/>
    </xf>
    <xf numFmtId="0" fontId="6" fillId="0" borderId="0" xfId="0" applyFont="1" applyFill="1" applyAlignment="1">
      <alignment horizontal="center"/>
    </xf>
    <xf numFmtId="0" fontId="16" fillId="0" borderId="0" xfId="0" applyFont="1" applyFill="1" applyAlignment="1">
      <alignment horizontal="center" vertical="center" wrapText="1"/>
    </xf>
    <xf numFmtId="0" fontId="5" fillId="0" borderId="0" xfId="0" applyFont="1" applyFill="1" applyAlignment="1">
      <alignment horizontal="right" vertical="center" wrapText="1"/>
    </xf>
    <xf numFmtId="0" fontId="5" fillId="0" borderId="67" xfId="0" applyFont="1" applyFill="1" applyBorder="1" applyAlignment="1">
      <alignment horizontal="center" vertical="center" wrapText="1"/>
    </xf>
    <xf numFmtId="0" fontId="5" fillId="0" borderId="41" xfId="0" applyFont="1" applyFill="1" applyBorder="1" applyAlignment="1">
      <alignment horizontal="center" vertical="center" wrapText="1"/>
    </xf>
    <xf numFmtId="0" fontId="5" fillId="0" borderId="68" xfId="0" applyFont="1" applyFill="1" applyBorder="1" applyAlignment="1">
      <alignment horizontal="center" vertical="center" wrapText="1"/>
    </xf>
    <xf numFmtId="0" fontId="5" fillId="0" borderId="31" xfId="0" applyFont="1" applyFill="1" applyBorder="1" applyAlignment="1">
      <alignment horizontal="center" vertical="center"/>
    </xf>
    <xf numFmtId="0" fontId="5" fillId="0" borderId="17" xfId="0" applyFont="1" applyFill="1" applyBorder="1" applyAlignment="1">
      <alignment horizontal="center" vertical="center" wrapText="1"/>
    </xf>
    <xf numFmtId="0" fontId="20" fillId="0" borderId="5" xfId="0" applyFont="1" applyFill="1" applyBorder="1" applyAlignment="1">
      <alignment horizontal="center" vertical="center" wrapText="1"/>
    </xf>
    <xf numFmtId="0" fontId="11" fillId="4" borderId="0" xfId="0" applyFont="1" applyFill="1" applyBorder="1" applyAlignment="1">
      <alignment horizontal="center" vertical="center" wrapText="1"/>
    </xf>
    <xf numFmtId="0" fontId="11" fillId="4" borderId="39" xfId="0" applyFont="1" applyFill="1" applyBorder="1" applyAlignment="1">
      <alignment horizontal="center" vertical="center" wrapText="1"/>
    </xf>
    <xf numFmtId="164" fontId="5" fillId="0" borderId="69" xfId="0" applyNumberFormat="1" applyFont="1" applyBorder="1" applyAlignment="1">
      <alignment horizontal="center" vertical="center" wrapText="1"/>
    </xf>
    <xf numFmtId="164" fontId="5" fillId="0" borderId="39" xfId="0" applyNumberFormat="1" applyFont="1" applyBorder="1" applyAlignment="1">
      <alignment horizontal="center" vertical="center" wrapText="1"/>
    </xf>
    <xf numFmtId="164" fontId="5" fillId="0" borderId="16" xfId="0" applyNumberFormat="1" applyFont="1" applyBorder="1" applyAlignment="1">
      <alignment horizontal="center" vertical="center" wrapText="1"/>
    </xf>
    <xf numFmtId="164" fontId="5" fillId="0" borderId="31" xfId="0" applyNumberFormat="1" applyFont="1" applyBorder="1" applyAlignment="1">
      <alignment horizontal="center" vertical="center" wrapText="1"/>
    </xf>
    <xf numFmtId="0" fontId="8" fillId="0" borderId="30"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11" fillId="0" borderId="30" xfId="0" applyFont="1" applyFill="1" applyBorder="1" applyAlignment="1">
      <alignment horizontal="center" vertical="center" wrapText="1"/>
    </xf>
    <xf numFmtId="0" fontId="11" fillId="0" borderId="16" xfId="0" applyFont="1" applyFill="1" applyBorder="1" applyAlignment="1">
      <alignment horizontal="center" vertical="center" wrapText="1"/>
    </xf>
    <xf numFmtId="0" fontId="11" fillId="0" borderId="27" xfId="0" applyFont="1" applyFill="1" applyBorder="1" applyAlignment="1">
      <alignment horizontal="center" vertical="center" wrapText="1"/>
    </xf>
    <xf numFmtId="0" fontId="11" fillId="0" borderId="28" xfId="0" applyFont="1" applyFill="1" applyBorder="1" applyAlignment="1">
      <alignment horizontal="center" vertical="center" wrapText="1"/>
    </xf>
    <xf numFmtId="0" fontId="0" fillId="0" borderId="15" xfId="0" applyFill="1" applyBorder="1" applyAlignment="1">
      <alignment horizontal="center" vertical="center"/>
    </xf>
    <xf numFmtId="0" fontId="0" fillId="0" borderId="16" xfId="0" applyFill="1" applyBorder="1" applyAlignment="1">
      <alignment horizontal="center" vertical="center"/>
    </xf>
    <xf numFmtId="0" fontId="0" fillId="0" borderId="17" xfId="0" applyFill="1" applyBorder="1" applyAlignment="1">
      <alignment horizontal="center" vertical="center"/>
    </xf>
    <xf numFmtId="0" fontId="18" fillId="0" borderId="15" xfId="0" applyFont="1" applyFill="1" applyBorder="1" applyAlignment="1">
      <alignment horizontal="left" vertical="center" wrapText="1"/>
    </xf>
    <xf numFmtId="0" fontId="18" fillId="0" borderId="16" xfId="0" applyFont="1" applyFill="1" applyBorder="1" applyAlignment="1">
      <alignment horizontal="left" vertical="center" wrapText="1"/>
    </xf>
    <xf numFmtId="0" fontId="18" fillId="0" borderId="17" xfId="0" applyFont="1" applyFill="1" applyBorder="1" applyAlignment="1">
      <alignment horizontal="left" vertical="center" wrapText="1"/>
    </xf>
    <xf numFmtId="0" fontId="18" fillId="0" borderId="15" xfId="0" applyFont="1" applyBorder="1" applyAlignment="1">
      <alignment horizontal="left" vertical="center" wrapText="1"/>
    </xf>
    <xf numFmtId="0" fontId="18" fillId="0" borderId="16" xfId="0" applyFont="1" applyBorder="1" applyAlignment="1">
      <alignment horizontal="left" vertical="center" wrapText="1"/>
    </xf>
    <xf numFmtId="0" fontId="18" fillId="0" borderId="17" xfId="0" applyFont="1" applyBorder="1" applyAlignment="1">
      <alignment horizontal="left" vertical="center" wrapText="1"/>
    </xf>
    <xf numFmtId="0" fontId="18" fillId="0" borderId="15" xfId="0" applyFont="1" applyBorder="1" applyAlignment="1">
      <alignment vertical="center" wrapText="1"/>
    </xf>
    <xf numFmtId="0" fontId="0" fillId="0" borderId="16" xfId="0" applyBorder="1" applyAlignment="1">
      <alignment vertical="center"/>
    </xf>
    <xf numFmtId="0" fontId="0" fillId="0" borderId="17" xfId="0" applyBorder="1" applyAlignment="1">
      <alignment vertical="center"/>
    </xf>
    <xf numFmtId="0" fontId="0" fillId="6" borderId="15" xfId="0" applyFill="1"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6" xfId="0" applyBorder="1" applyAlignment="1">
      <alignment vertical="center" wrapText="1"/>
    </xf>
    <xf numFmtId="0" fontId="0" fillId="0" borderId="17" xfId="0" applyBorder="1" applyAlignment="1">
      <alignment vertical="center" wrapText="1"/>
    </xf>
    <xf numFmtId="0" fontId="18" fillId="0" borderId="16" xfId="0" applyFont="1" applyBorder="1" applyAlignment="1">
      <alignment vertical="center" wrapText="1"/>
    </xf>
    <xf numFmtId="0" fontId="0" fillId="0" borderId="15" xfId="0" applyFill="1" applyBorder="1" applyAlignment="1">
      <alignment horizontal="right"/>
    </xf>
    <xf numFmtId="0" fontId="0" fillId="0" borderId="17" xfId="0" applyBorder="1" applyAlignment="1">
      <alignment horizontal="right"/>
    </xf>
    <xf numFmtId="0" fontId="0" fillId="0" borderId="15" xfId="0" applyFill="1" applyBorder="1" applyAlignment="1">
      <alignment vertical="center" wrapText="1"/>
    </xf>
    <xf numFmtId="0" fontId="18" fillId="0" borderId="17" xfId="0" applyFont="1" applyBorder="1" applyAlignment="1">
      <alignment vertical="center" wrapText="1"/>
    </xf>
    <xf numFmtId="0" fontId="24" fillId="2" borderId="0" xfId="0" applyFont="1" applyFill="1" applyAlignment="1">
      <alignment horizontal="center"/>
    </xf>
    <xf numFmtId="0" fontId="0" fillId="0" borderId="0" xfId="0" applyAlignment="1">
      <alignment horizontal="center" wrapText="1"/>
    </xf>
    <xf numFmtId="0" fontId="0" fillId="0" borderId="0" xfId="0" applyAlignment="1">
      <alignment horizontal="center"/>
    </xf>
    <xf numFmtId="0" fontId="0" fillId="0" borderId="15" xfId="0" applyBorder="1" applyAlignment="1">
      <alignment horizontal="center"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P741"/>
  <sheetViews>
    <sheetView zoomScale="60" zoomScaleNormal="60" zoomScaleSheetLayoutView="40" workbookViewId="0">
      <pane xSplit="4" ySplit="5" topLeftCell="E255" activePane="bottomRight" state="frozen"/>
      <selection pane="topRight" activeCell="E1" sqref="E1"/>
      <selection pane="bottomLeft" activeCell="A8" sqref="A8"/>
      <selection pane="bottomRight" activeCell="I282" sqref="I281:I282"/>
    </sheetView>
  </sheetViews>
  <sheetFormatPr defaultColWidth="8.88671875" defaultRowHeight="18" x14ac:dyDescent="0.35"/>
  <cols>
    <col min="1" max="1" width="7.88671875" style="29" customWidth="1"/>
    <col min="2" max="2" width="42.33203125" style="264" customWidth="1"/>
    <col min="3" max="3" width="21.33203125" style="29" customWidth="1"/>
    <col min="4" max="4" width="24.6640625" style="121" customWidth="1"/>
    <col min="5" max="5" width="12.44140625" style="29" customWidth="1"/>
    <col min="6" max="6" width="13.44140625" style="29" hidden="1" customWidth="1"/>
    <col min="7" max="7" width="20.5546875" style="29" customWidth="1"/>
    <col min="8" max="8" width="16.33203125" style="29" customWidth="1"/>
    <col min="9" max="9" width="18.33203125" style="29" customWidth="1"/>
    <col min="10" max="10" width="14.33203125" style="29" customWidth="1"/>
    <col min="11" max="11" width="19" style="29" customWidth="1"/>
    <col min="12" max="12" width="28.109375" style="29" customWidth="1"/>
    <col min="13" max="13" width="21.33203125" style="29" customWidth="1"/>
    <col min="14" max="14" width="19.6640625" style="29" customWidth="1"/>
    <col min="15" max="15" width="27.6640625" style="29" customWidth="1"/>
    <col min="16" max="16" width="24.33203125" style="29" customWidth="1"/>
    <col min="17" max="16384" width="8.88671875" style="29"/>
  </cols>
  <sheetData>
    <row r="1" spans="1:16" ht="25.2" x14ac:dyDescent="0.3">
      <c r="A1" s="490" t="s">
        <v>0</v>
      </c>
      <c r="B1" s="490"/>
      <c r="C1" s="490"/>
      <c r="D1" s="490"/>
      <c r="E1" s="490"/>
      <c r="F1" s="490"/>
      <c r="G1" s="490"/>
      <c r="H1" s="490"/>
      <c r="I1" s="490"/>
      <c r="J1" s="490"/>
      <c r="K1" s="490"/>
      <c r="L1" s="490"/>
      <c r="M1" s="490"/>
      <c r="N1" s="490"/>
      <c r="O1" s="490"/>
    </row>
    <row r="2" spans="1:16" ht="18.600000000000001" thickBot="1" x14ac:dyDescent="0.4">
      <c r="A2" s="70"/>
      <c r="B2" s="246"/>
      <c r="C2" s="70"/>
      <c r="D2" s="122"/>
      <c r="E2" s="70"/>
      <c r="F2" s="70"/>
      <c r="G2" s="70"/>
      <c r="H2" s="70"/>
      <c r="I2" s="70"/>
      <c r="J2" s="70"/>
      <c r="K2" s="70"/>
      <c r="L2" s="70"/>
      <c r="M2" s="70"/>
      <c r="N2" s="70"/>
      <c r="O2" s="70"/>
    </row>
    <row r="3" spans="1:16" ht="21.6" thickBot="1" x14ac:dyDescent="0.35">
      <c r="A3" s="491" t="s">
        <v>1</v>
      </c>
      <c r="B3" s="493" t="s">
        <v>2</v>
      </c>
      <c r="C3" s="491" t="s">
        <v>49</v>
      </c>
      <c r="D3" s="491" t="s">
        <v>50</v>
      </c>
      <c r="E3" s="491" t="s">
        <v>3</v>
      </c>
      <c r="F3" s="491" t="s">
        <v>4</v>
      </c>
      <c r="G3" s="491" t="s">
        <v>5</v>
      </c>
      <c r="H3" s="496" t="s">
        <v>6</v>
      </c>
      <c r="I3" s="497"/>
      <c r="J3" s="497"/>
      <c r="K3" s="498"/>
      <c r="L3" s="491" t="s">
        <v>114</v>
      </c>
      <c r="M3" s="499" t="s">
        <v>124</v>
      </c>
      <c r="N3" s="499" t="s">
        <v>7</v>
      </c>
      <c r="O3" s="501" t="s">
        <v>125</v>
      </c>
      <c r="P3" s="383" t="s">
        <v>115</v>
      </c>
    </row>
    <row r="4" spans="1:16" ht="63.6" thickBot="1" x14ac:dyDescent="0.35">
      <c r="A4" s="492"/>
      <c r="B4" s="494"/>
      <c r="C4" s="492"/>
      <c r="D4" s="492"/>
      <c r="E4" s="492"/>
      <c r="F4" s="495"/>
      <c r="G4" s="492"/>
      <c r="H4" s="145" t="s">
        <v>8</v>
      </c>
      <c r="I4" s="145" t="s">
        <v>9</v>
      </c>
      <c r="J4" s="145" t="s">
        <v>10</v>
      </c>
      <c r="K4" s="145" t="s">
        <v>11</v>
      </c>
      <c r="L4" s="492"/>
      <c r="M4" s="500"/>
      <c r="N4" s="500"/>
      <c r="O4" s="502"/>
      <c r="P4" s="383"/>
    </row>
    <row r="5" spans="1:16" s="131" customFormat="1" ht="21" x14ac:dyDescent="0.4">
      <c r="A5" s="432" t="s">
        <v>12</v>
      </c>
      <c r="B5" s="432"/>
      <c r="C5" s="432"/>
      <c r="D5" s="432"/>
      <c r="E5" s="432"/>
      <c r="F5" s="432"/>
      <c r="G5" s="432"/>
      <c r="H5" s="432"/>
      <c r="I5" s="432"/>
      <c r="J5" s="432"/>
      <c r="K5" s="432"/>
      <c r="L5" s="432"/>
      <c r="M5" s="432"/>
      <c r="N5" s="432"/>
      <c r="O5" s="432"/>
      <c r="P5" s="130"/>
    </row>
    <row r="6" spans="1:16" ht="15.6" x14ac:dyDescent="0.3">
      <c r="A6" s="451">
        <v>1</v>
      </c>
      <c r="B6" s="484" t="s">
        <v>13</v>
      </c>
      <c r="C6" s="383" t="s">
        <v>123</v>
      </c>
      <c r="D6" s="140">
        <f>D20+D27+D34+D41+D48+D55+D62+D69+D76+D84+D91+D98+D105+D112+D119</f>
        <v>2580</v>
      </c>
      <c r="E6" s="17">
        <v>2014</v>
      </c>
      <c r="F6" s="17"/>
      <c r="G6" s="140">
        <f>G20+G27+G34+G41+G48+G55+G62+G69+G76+G84+G91+G98+G105+G112+G119</f>
        <v>43000</v>
      </c>
      <c r="H6" s="140">
        <f t="shared" ref="H6:M6" si="0">H20+H27+H34+H41+H48+H55+H62+H69+H76+H84+H91+H98+H105+H112+H119</f>
        <v>12900</v>
      </c>
      <c r="I6" s="140">
        <f t="shared" si="0"/>
        <v>15050</v>
      </c>
      <c r="J6" s="140">
        <f t="shared" si="0"/>
        <v>2150</v>
      </c>
      <c r="K6" s="140">
        <f t="shared" si="0"/>
        <v>12900</v>
      </c>
      <c r="L6" s="140">
        <f t="shared" si="0"/>
        <v>0</v>
      </c>
      <c r="M6" s="140">
        <f t="shared" si="0"/>
        <v>6900</v>
      </c>
      <c r="N6" s="383" t="s">
        <v>14</v>
      </c>
      <c r="O6" s="437" t="s">
        <v>15</v>
      </c>
      <c r="P6" s="71"/>
    </row>
    <row r="7" spans="1:16" ht="15.6" x14ac:dyDescent="0.3">
      <c r="A7" s="451"/>
      <c r="B7" s="484"/>
      <c r="C7" s="383"/>
      <c r="D7" s="140">
        <f>D21+D28+D35+D42+D49+D56+D63+D70+D77+D78+D85+D92+D99+D106+D113+D120+D121</f>
        <v>3251</v>
      </c>
      <c r="E7" s="17">
        <v>2015</v>
      </c>
      <c r="F7" s="17"/>
      <c r="G7" s="140">
        <f>G21+G28+G35+G42+G49+G56+G63+G70+G77+G78+G85+G92+G99+G106+G113+G120+G121</f>
        <v>70557.3</v>
      </c>
      <c r="H7" s="140">
        <f t="shared" ref="H7:M7" si="1">H21+H28+H35+H42+H49+H56+H63+H70+H77+H78+H85+H92+H99+H106+H113+H120+H121</f>
        <v>21167.190000000002</v>
      </c>
      <c r="I7" s="140">
        <f t="shared" si="1"/>
        <v>26968.755000000001</v>
      </c>
      <c r="J7" s="140">
        <f t="shared" si="1"/>
        <v>3527.8649999999998</v>
      </c>
      <c r="K7" s="140">
        <f t="shared" si="1"/>
        <v>18893.489999999998</v>
      </c>
      <c r="L7" s="140">
        <f t="shared" si="1"/>
        <v>0</v>
      </c>
      <c r="M7" s="140">
        <f t="shared" si="1"/>
        <v>7590</v>
      </c>
      <c r="N7" s="383"/>
      <c r="O7" s="437"/>
      <c r="P7" s="71"/>
    </row>
    <row r="8" spans="1:16" ht="15.6" x14ac:dyDescent="0.3">
      <c r="A8" s="451"/>
      <c r="B8" s="484"/>
      <c r="C8" s="383"/>
      <c r="D8" s="140">
        <f>D22+D29+D36+D43+D50+D57+D64+D71+D79+D86+D93+D100+D107+D114+D122</f>
        <v>3157</v>
      </c>
      <c r="E8" s="17">
        <v>2016</v>
      </c>
      <c r="F8" s="17"/>
      <c r="G8" s="140">
        <f>G22+G29+G36+G43+G50+G57+G64+G71+G79+G86+G93+G100+G107+G114+G122</f>
        <v>72339</v>
      </c>
      <c r="H8" s="140">
        <f t="shared" ref="H8:M8" si="2">H22+H29+H36+H43+H50+H57+H64+H71+H79+H86+H93+H100+H107+H114+H122</f>
        <v>21701.699999999997</v>
      </c>
      <c r="I8" s="140">
        <f t="shared" si="2"/>
        <v>27844.95</v>
      </c>
      <c r="J8" s="140">
        <f t="shared" si="2"/>
        <v>3616.95</v>
      </c>
      <c r="K8" s="140">
        <f t="shared" si="2"/>
        <v>19175.400000000001</v>
      </c>
      <c r="L8" s="140">
        <f t="shared" si="2"/>
        <v>0</v>
      </c>
      <c r="M8" s="140">
        <f t="shared" si="2"/>
        <v>6900</v>
      </c>
      <c r="N8" s="383"/>
      <c r="O8" s="437"/>
      <c r="P8" s="71"/>
    </row>
    <row r="9" spans="1:16" ht="15.6" x14ac:dyDescent="0.3">
      <c r="A9" s="451"/>
      <c r="B9" s="484"/>
      <c r="C9" s="383"/>
      <c r="D9" s="140">
        <f>D23+D30+D37+D44+D51+D58+D65+D72+D80+D87+D94+D101+D108+D115+D123</f>
        <v>3097</v>
      </c>
      <c r="E9" s="17">
        <v>2017</v>
      </c>
      <c r="F9" s="17"/>
      <c r="G9" s="140">
        <f>G23+G30+G37+G44+G51+G58+G65+G72+G80+G87+G94+G101+G108+G115+G123</f>
        <v>73839</v>
      </c>
      <c r="H9" s="140">
        <f t="shared" ref="H9:M9" si="3">H23+H30+H37+H44+H51+H58+H65+H72+H80+H87+H94+H101+H108+H115+H123</f>
        <v>22151.699999999997</v>
      </c>
      <c r="I9" s="140">
        <f t="shared" si="3"/>
        <v>28369.95</v>
      </c>
      <c r="J9" s="140">
        <f t="shared" si="3"/>
        <v>3691.95</v>
      </c>
      <c r="K9" s="140">
        <f t="shared" si="3"/>
        <v>19625.400000000001</v>
      </c>
      <c r="L9" s="140">
        <f t="shared" si="3"/>
        <v>0</v>
      </c>
      <c r="M9" s="140">
        <f t="shared" si="3"/>
        <v>6750</v>
      </c>
      <c r="N9" s="383"/>
      <c r="O9" s="437"/>
      <c r="P9" s="71"/>
    </row>
    <row r="10" spans="1:16" ht="15.6" x14ac:dyDescent="0.3">
      <c r="A10" s="451"/>
      <c r="B10" s="484"/>
      <c r="C10" s="383"/>
      <c r="D10" s="140">
        <f>D24+D31+D38+D45+D52+D59+D66+D73+D81+D88+D95+D102+D109+D116+D124+D125</f>
        <v>2983</v>
      </c>
      <c r="E10" s="17">
        <v>2018</v>
      </c>
      <c r="F10" s="17"/>
      <c r="G10" s="140">
        <f>G24+G31+G38+G45+G52+G59+G66+G73+G81+G88+G95+G102+G109+G116+G124+G125</f>
        <v>77179</v>
      </c>
      <c r="H10" s="140">
        <f t="shared" ref="H10:M10" si="4">H24+H31+H38+H45+H52+H59+H66+H73+H81+H88+H95+H102+H109+H116+H124+H125</f>
        <v>23153.699999999997</v>
      </c>
      <c r="I10" s="140">
        <f t="shared" si="4"/>
        <v>29538.95</v>
      </c>
      <c r="J10" s="140">
        <f t="shared" si="4"/>
        <v>3858.9500000000003</v>
      </c>
      <c r="K10" s="140">
        <f t="shared" si="4"/>
        <v>20627.400000000001</v>
      </c>
      <c r="L10" s="140">
        <f t="shared" si="4"/>
        <v>0</v>
      </c>
      <c r="M10" s="140">
        <f t="shared" si="4"/>
        <v>6480</v>
      </c>
      <c r="N10" s="383"/>
      <c r="O10" s="437"/>
      <c r="P10" s="71"/>
    </row>
    <row r="11" spans="1:16" ht="15.6" x14ac:dyDescent="0.3">
      <c r="A11" s="451"/>
      <c r="B11" s="484"/>
      <c r="C11" s="383"/>
      <c r="D11" s="140">
        <f>D25+D32+D39+D46+D53+D60+D67+D74+D82+D89+D96+D103+D110+D117+D126+D127</f>
        <v>2780</v>
      </c>
      <c r="E11" s="17">
        <v>2019</v>
      </c>
      <c r="F11" s="17"/>
      <c r="G11" s="140">
        <f>G25+G32+G39+G46+G53+G60+G67+G74+G82+G89+G96+G103+G110+G117+G126+G127</f>
        <v>68174</v>
      </c>
      <c r="H11" s="140">
        <f t="shared" ref="H11:M11" si="5">H25+H32+H39+H46+H53+H60+H67+H74+H82+H89+H96+H103+H110+H117+H126+H127</f>
        <v>20452.2</v>
      </c>
      <c r="I11" s="140">
        <f t="shared" si="5"/>
        <v>26703.1</v>
      </c>
      <c r="J11" s="140">
        <f t="shared" si="5"/>
        <v>3408.7</v>
      </c>
      <c r="K11" s="140">
        <f t="shared" si="5"/>
        <v>17610</v>
      </c>
      <c r="L11" s="140">
        <f t="shared" si="5"/>
        <v>0</v>
      </c>
      <c r="M11" s="140">
        <f t="shared" si="5"/>
        <v>9210</v>
      </c>
      <c r="N11" s="383"/>
      <c r="O11" s="437"/>
      <c r="P11" s="71"/>
    </row>
    <row r="12" spans="1:16" ht="16.2" thickBot="1" x14ac:dyDescent="0.35">
      <c r="A12" s="451"/>
      <c r="B12" s="487"/>
      <c r="C12" s="384"/>
      <c r="D12" s="140">
        <f>D26+D33+D40+D47+D54+D61+D68+D75+D83+D90+D97+D104+D111+D118+D128+D129</f>
        <v>3319</v>
      </c>
      <c r="E12" s="31">
        <v>2020</v>
      </c>
      <c r="F12" s="31"/>
      <c r="G12" s="140">
        <f>G26+G33+G40+G47+G54+G61+G68+G75+G83+G90+G97+G104+G111+G118+G128+G129</f>
        <v>89872</v>
      </c>
      <c r="H12" s="140">
        <f t="shared" ref="H12:M12" si="6">H26+H33+H40+H47+H54+H61+H68+H75+H83+H90+H97+H104+H111+H118+H128+H129</f>
        <v>26961.599999999999</v>
      </c>
      <c r="I12" s="140">
        <f t="shared" si="6"/>
        <v>34297.399999999994</v>
      </c>
      <c r="J12" s="140">
        <f t="shared" si="6"/>
        <v>4493.6000000000004</v>
      </c>
      <c r="K12" s="140">
        <f t="shared" si="6"/>
        <v>24119.4</v>
      </c>
      <c r="L12" s="140">
        <f t="shared" si="6"/>
        <v>0</v>
      </c>
      <c r="M12" s="140">
        <f t="shared" si="6"/>
        <v>8700</v>
      </c>
      <c r="N12" s="383"/>
      <c r="O12" s="437"/>
      <c r="P12" s="71"/>
    </row>
    <row r="13" spans="1:16" ht="15.6" x14ac:dyDescent="0.3">
      <c r="A13" s="488" t="s">
        <v>263</v>
      </c>
      <c r="B13" s="433" t="s">
        <v>350</v>
      </c>
      <c r="C13" s="503" t="s">
        <v>123</v>
      </c>
      <c r="D13" s="133">
        <v>1320</v>
      </c>
      <c r="E13" s="11">
        <v>2014</v>
      </c>
      <c r="F13" s="11"/>
      <c r="G13" s="322">
        <v>21500</v>
      </c>
      <c r="H13" s="40">
        <f>G13*0.3</f>
        <v>6450</v>
      </c>
      <c r="I13" s="40">
        <f>G13*0.35</f>
        <v>7524.9999999999991</v>
      </c>
      <c r="J13" s="40">
        <f>G13*0.05</f>
        <v>1075</v>
      </c>
      <c r="K13" s="40">
        <f>G13*0.3</f>
        <v>6450</v>
      </c>
      <c r="L13" s="11"/>
      <c r="M13" s="115">
        <f>K13</f>
        <v>6450</v>
      </c>
      <c r="N13" s="436"/>
      <c r="O13" s="437"/>
      <c r="P13" s="71" t="s">
        <v>116</v>
      </c>
    </row>
    <row r="14" spans="1:16" ht="15.6" x14ac:dyDescent="0.3">
      <c r="A14" s="488"/>
      <c r="B14" s="434"/>
      <c r="C14" s="383"/>
      <c r="D14" s="132">
        <v>1320</v>
      </c>
      <c r="E14" s="17">
        <v>2015</v>
      </c>
      <c r="F14" s="17"/>
      <c r="G14" s="321">
        <v>22650</v>
      </c>
      <c r="H14" s="108">
        <f t="shared" ref="H14:H19" si="7">G14*0.3</f>
        <v>6795</v>
      </c>
      <c r="I14" s="108">
        <f t="shared" ref="I14:I19" si="8">G14*0.35</f>
        <v>7927.4999999999991</v>
      </c>
      <c r="J14" s="108">
        <f t="shared" ref="J14:J19" si="9">G14*0.05</f>
        <v>1132.5</v>
      </c>
      <c r="K14" s="108">
        <f t="shared" ref="K14:K19" si="10">G14*0.3</f>
        <v>6795</v>
      </c>
      <c r="L14" s="17"/>
      <c r="M14" s="116">
        <f t="shared" ref="M14:M19" si="11">K14</f>
        <v>6795</v>
      </c>
      <c r="N14" s="436"/>
      <c r="O14" s="437"/>
      <c r="P14" s="71"/>
    </row>
    <row r="15" spans="1:16" ht="15.6" x14ac:dyDescent="0.3">
      <c r="A15" s="488"/>
      <c r="B15" s="434"/>
      <c r="C15" s="383"/>
      <c r="D15" s="132">
        <v>1320</v>
      </c>
      <c r="E15" s="17">
        <v>2016</v>
      </c>
      <c r="F15" s="17"/>
      <c r="G15" s="321">
        <v>22650</v>
      </c>
      <c r="H15" s="108">
        <f t="shared" si="7"/>
        <v>6795</v>
      </c>
      <c r="I15" s="108">
        <f t="shared" si="8"/>
        <v>7927.4999999999991</v>
      </c>
      <c r="J15" s="108">
        <f t="shared" si="9"/>
        <v>1132.5</v>
      </c>
      <c r="K15" s="108">
        <f t="shared" si="10"/>
        <v>6795</v>
      </c>
      <c r="L15" s="17"/>
      <c r="M15" s="116">
        <f t="shared" si="11"/>
        <v>6795</v>
      </c>
      <c r="N15" s="436"/>
      <c r="O15" s="437"/>
      <c r="P15" s="71"/>
    </row>
    <row r="16" spans="1:16" ht="15.6" x14ac:dyDescent="0.3">
      <c r="A16" s="488"/>
      <c r="B16" s="434"/>
      <c r="C16" s="383"/>
      <c r="D16" s="132">
        <v>1200</v>
      </c>
      <c r="E16" s="17">
        <v>2017</v>
      </c>
      <c r="F16" s="17"/>
      <c r="G16" s="321">
        <v>22500</v>
      </c>
      <c r="H16" s="108">
        <f t="shared" si="7"/>
        <v>6750</v>
      </c>
      <c r="I16" s="108">
        <f t="shared" si="8"/>
        <v>7874.9999999999991</v>
      </c>
      <c r="J16" s="108">
        <f t="shared" si="9"/>
        <v>1125</v>
      </c>
      <c r="K16" s="108">
        <f t="shared" si="10"/>
        <v>6750</v>
      </c>
      <c r="L16" s="17"/>
      <c r="M16" s="116">
        <f t="shared" si="11"/>
        <v>6750</v>
      </c>
      <c r="N16" s="436"/>
      <c r="O16" s="437"/>
      <c r="P16" s="71"/>
    </row>
    <row r="17" spans="1:16" ht="15.6" x14ac:dyDescent="0.3">
      <c r="A17" s="488"/>
      <c r="B17" s="434"/>
      <c r="C17" s="383"/>
      <c r="D17" s="132">
        <v>1140</v>
      </c>
      <c r="E17" s="17">
        <v>2018</v>
      </c>
      <c r="F17" s="17"/>
      <c r="G17" s="321">
        <v>22150</v>
      </c>
      <c r="H17" s="108">
        <f t="shared" si="7"/>
        <v>6645</v>
      </c>
      <c r="I17" s="108">
        <f t="shared" si="8"/>
        <v>7752.4999999999991</v>
      </c>
      <c r="J17" s="108">
        <f t="shared" si="9"/>
        <v>1107.5</v>
      </c>
      <c r="K17" s="108">
        <f t="shared" si="10"/>
        <v>6645</v>
      </c>
      <c r="L17" s="17"/>
      <c r="M17" s="116">
        <f t="shared" si="11"/>
        <v>6645</v>
      </c>
      <c r="N17" s="436"/>
      <c r="O17" s="437"/>
      <c r="P17" s="71"/>
    </row>
    <row r="18" spans="1:16" ht="15.6" x14ac:dyDescent="0.3">
      <c r="A18" s="488"/>
      <c r="B18" s="434"/>
      <c r="C18" s="383"/>
      <c r="D18" s="132">
        <v>1200</v>
      </c>
      <c r="E18" s="17">
        <v>2019</v>
      </c>
      <c r="F18" s="17"/>
      <c r="G18" s="321">
        <v>24000</v>
      </c>
      <c r="H18" s="108">
        <f t="shared" si="7"/>
        <v>7200</v>
      </c>
      <c r="I18" s="108">
        <f t="shared" si="8"/>
        <v>8400</v>
      </c>
      <c r="J18" s="108">
        <f t="shared" si="9"/>
        <v>1200</v>
      </c>
      <c r="K18" s="108">
        <f t="shared" si="10"/>
        <v>7200</v>
      </c>
      <c r="L18" s="17"/>
      <c r="M18" s="116">
        <f t="shared" si="11"/>
        <v>7200</v>
      </c>
      <c r="N18" s="436"/>
      <c r="O18" s="437"/>
      <c r="P18" s="71"/>
    </row>
    <row r="19" spans="1:16" ht="16.2" thickBot="1" x14ac:dyDescent="0.35">
      <c r="A19" s="488"/>
      <c r="B19" s="435"/>
      <c r="C19" s="504"/>
      <c r="D19" s="134">
        <v>1260</v>
      </c>
      <c r="E19" s="22">
        <v>2020</v>
      </c>
      <c r="F19" s="22"/>
      <c r="G19" s="323">
        <v>25950</v>
      </c>
      <c r="H19" s="117">
        <f t="shared" si="7"/>
        <v>7785</v>
      </c>
      <c r="I19" s="117">
        <f t="shared" si="8"/>
        <v>9082.5</v>
      </c>
      <c r="J19" s="117">
        <f t="shared" si="9"/>
        <v>1297.5</v>
      </c>
      <c r="K19" s="117">
        <f t="shared" si="10"/>
        <v>7785</v>
      </c>
      <c r="L19" s="22"/>
      <c r="M19" s="118">
        <f t="shared" si="11"/>
        <v>7785</v>
      </c>
      <c r="N19" s="436"/>
      <c r="O19" s="437"/>
      <c r="P19" s="71"/>
    </row>
    <row r="20" spans="1:16" x14ac:dyDescent="0.3">
      <c r="A20" s="488"/>
      <c r="B20" s="296"/>
      <c r="C20" s="399" t="s">
        <v>64</v>
      </c>
      <c r="D20" s="319"/>
      <c r="E20" s="320">
        <v>2014</v>
      </c>
      <c r="F20" s="320"/>
      <c r="G20" s="51">
        <f>SUM(H20:K20)</f>
        <v>0</v>
      </c>
      <c r="H20" s="51"/>
      <c r="I20" s="51"/>
      <c r="J20" s="51"/>
      <c r="K20" s="51"/>
      <c r="L20" s="300"/>
      <c r="M20" s="28"/>
      <c r="N20" s="436"/>
      <c r="O20" s="437"/>
      <c r="P20" s="71"/>
    </row>
    <row r="21" spans="1:16" x14ac:dyDescent="0.3">
      <c r="A21" s="488"/>
      <c r="B21" s="143"/>
      <c r="C21" s="399"/>
      <c r="D21" s="16"/>
      <c r="E21" s="17">
        <v>2015</v>
      </c>
      <c r="F21" s="17"/>
      <c r="G21" s="48">
        <f t="shared" ref="G21:G85" si="12">SUM(H21:K21)</f>
        <v>0</v>
      </c>
      <c r="H21" s="48"/>
      <c r="I21" s="48"/>
      <c r="J21" s="48"/>
      <c r="K21" s="48"/>
      <c r="L21" s="12"/>
      <c r="M21" s="19"/>
      <c r="N21" s="436"/>
      <c r="O21" s="437"/>
      <c r="P21" s="71"/>
    </row>
    <row r="22" spans="1:16" ht="18.600000000000001" thickBot="1" x14ac:dyDescent="0.35">
      <c r="A22" s="488"/>
      <c r="B22" s="143"/>
      <c r="C22" s="399"/>
      <c r="D22" s="16"/>
      <c r="E22" s="17">
        <v>2016</v>
      </c>
      <c r="F22" s="17"/>
      <c r="G22" s="48">
        <f t="shared" si="12"/>
        <v>0</v>
      </c>
      <c r="H22" s="48"/>
      <c r="I22" s="48"/>
      <c r="J22" s="48"/>
      <c r="K22" s="48"/>
      <c r="L22" s="12"/>
      <c r="M22" s="19"/>
      <c r="N22" s="436"/>
      <c r="O22" s="437"/>
      <c r="P22" s="71"/>
    </row>
    <row r="23" spans="1:16" s="267" customFormat="1" ht="72.599999999999994" thickBot="1" x14ac:dyDescent="0.35">
      <c r="A23" s="488"/>
      <c r="B23" s="280" t="s">
        <v>309</v>
      </c>
      <c r="C23" s="399"/>
      <c r="D23" s="291">
        <v>300</v>
      </c>
      <c r="E23" s="159">
        <v>2017</v>
      </c>
      <c r="F23" s="159"/>
      <c r="G23" s="226">
        <v>6250</v>
      </c>
      <c r="H23" s="227">
        <f>G23*0.3</f>
        <v>1875</v>
      </c>
      <c r="I23" s="227">
        <f>G23*0.35</f>
        <v>2187.5</v>
      </c>
      <c r="J23" s="227">
        <f>G23*0.05</f>
        <v>312.5</v>
      </c>
      <c r="K23" s="227">
        <f>G23*0.3</f>
        <v>1875</v>
      </c>
      <c r="L23" s="266"/>
      <c r="M23" s="241">
        <f>K23</f>
        <v>1875</v>
      </c>
      <c r="N23" s="436"/>
      <c r="O23" s="437"/>
      <c r="P23" s="224"/>
    </row>
    <row r="24" spans="1:16" s="267" customFormat="1" ht="72.599999999999994" thickBot="1" x14ac:dyDescent="0.35">
      <c r="A24" s="488"/>
      <c r="B24" s="268" t="s">
        <v>324</v>
      </c>
      <c r="C24" s="399"/>
      <c r="D24" s="219">
        <v>600</v>
      </c>
      <c r="E24" s="159">
        <v>2018</v>
      </c>
      <c r="F24" s="159"/>
      <c r="G24" s="226">
        <v>13500</v>
      </c>
      <c r="H24" s="227">
        <f>G24*0.3</f>
        <v>4050</v>
      </c>
      <c r="I24" s="227">
        <f>G24*0.35</f>
        <v>4725</v>
      </c>
      <c r="J24" s="227">
        <f>G24*0.05</f>
        <v>675</v>
      </c>
      <c r="K24" s="227">
        <f>G24*0.3</f>
        <v>4050</v>
      </c>
      <c r="L24" s="266"/>
      <c r="M24" s="241">
        <f>K24</f>
        <v>4050</v>
      </c>
      <c r="N24" s="436"/>
      <c r="O24" s="437"/>
      <c r="P24" s="224"/>
    </row>
    <row r="25" spans="1:16" s="267" customFormat="1" ht="72" x14ac:dyDescent="0.3">
      <c r="A25" s="488"/>
      <c r="B25" s="280" t="s">
        <v>309</v>
      </c>
      <c r="C25" s="399"/>
      <c r="D25" s="291">
        <v>300</v>
      </c>
      <c r="E25" s="159">
        <v>2019</v>
      </c>
      <c r="F25" s="159"/>
      <c r="G25" s="226">
        <v>7000</v>
      </c>
      <c r="H25" s="227">
        <f>G25*0.3</f>
        <v>2100</v>
      </c>
      <c r="I25" s="227">
        <f>G25*0.35</f>
        <v>2450</v>
      </c>
      <c r="J25" s="227">
        <f>G25*0.05</f>
        <v>350</v>
      </c>
      <c r="K25" s="227">
        <f>G25*0.3</f>
        <v>2100</v>
      </c>
      <c r="L25" s="266"/>
      <c r="M25" s="241">
        <f>K25</f>
        <v>2100</v>
      </c>
      <c r="N25" s="436"/>
      <c r="O25" s="437"/>
      <c r="P25" s="224"/>
    </row>
    <row r="26" spans="1:16" ht="18.600000000000001" thickBot="1" x14ac:dyDescent="0.35">
      <c r="A26" s="488"/>
      <c r="B26" s="247"/>
      <c r="C26" s="400"/>
      <c r="D26" s="21"/>
      <c r="E26" s="22">
        <v>2020</v>
      </c>
      <c r="F26" s="22"/>
      <c r="G26" s="49">
        <f t="shared" si="12"/>
        <v>0</v>
      </c>
      <c r="H26" s="49"/>
      <c r="I26" s="49"/>
      <c r="J26" s="49"/>
      <c r="K26" s="49"/>
      <c r="L26" s="24"/>
      <c r="M26" s="26"/>
      <c r="N26" s="436"/>
      <c r="O26" s="437"/>
      <c r="P26" s="71"/>
    </row>
    <row r="27" spans="1:16" x14ac:dyDescent="0.3">
      <c r="A27" s="488"/>
      <c r="B27" s="144"/>
      <c r="C27" s="388" t="s">
        <v>67</v>
      </c>
      <c r="D27" s="10"/>
      <c r="E27" s="11">
        <v>2014</v>
      </c>
      <c r="F27" s="11"/>
      <c r="G27" s="47">
        <f t="shared" si="12"/>
        <v>0</v>
      </c>
      <c r="H27" s="47"/>
      <c r="I27" s="47"/>
      <c r="J27" s="47"/>
      <c r="K27" s="47"/>
      <c r="L27" s="13"/>
      <c r="M27" s="15"/>
      <c r="N27" s="436"/>
      <c r="O27" s="437"/>
      <c r="P27" s="71"/>
    </row>
    <row r="28" spans="1:16" x14ac:dyDescent="0.3">
      <c r="A28" s="488"/>
      <c r="B28" s="143"/>
      <c r="C28" s="389"/>
      <c r="D28" s="16"/>
      <c r="E28" s="17">
        <v>2015</v>
      </c>
      <c r="F28" s="17"/>
      <c r="G28" s="48">
        <f t="shared" si="12"/>
        <v>0</v>
      </c>
      <c r="H28" s="48"/>
      <c r="I28" s="48"/>
      <c r="J28" s="48"/>
      <c r="K28" s="48"/>
      <c r="L28" s="12"/>
      <c r="M28" s="19"/>
      <c r="N28" s="436"/>
      <c r="O28" s="437"/>
      <c r="P28" s="71"/>
    </row>
    <row r="29" spans="1:16" ht="18.600000000000001" thickBot="1" x14ac:dyDescent="0.35">
      <c r="A29" s="488"/>
      <c r="B29" s="143"/>
      <c r="C29" s="389"/>
      <c r="D29" s="16"/>
      <c r="E29" s="17">
        <v>2016</v>
      </c>
      <c r="F29" s="17"/>
      <c r="G29" s="48">
        <f t="shared" si="12"/>
        <v>0</v>
      </c>
      <c r="H29" s="48"/>
      <c r="I29" s="48"/>
      <c r="J29" s="48"/>
      <c r="K29" s="48"/>
      <c r="L29" s="12"/>
      <c r="M29" s="19"/>
      <c r="N29" s="436"/>
      <c r="O29" s="437"/>
      <c r="P29" s="71"/>
    </row>
    <row r="30" spans="1:16" s="267" customFormat="1" ht="72" x14ac:dyDescent="0.3">
      <c r="A30" s="488"/>
      <c r="B30" s="268" t="s">
        <v>325</v>
      </c>
      <c r="C30" s="389"/>
      <c r="D30" s="219">
        <v>360</v>
      </c>
      <c r="E30" s="159">
        <v>2017</v>
      </c>
      <c r="F30" s="159"/>
      <c r="G30" s="226">
        <v>7500</v>
      </c>
      <c r="H30" s="227">
        <f>G30*0.3</f>
        <v>2250</v>
      </c>
      <c r="I30" s="227">
        <f>G30*0.35</f>
        <v>2625</v>
      </c>
      <c r="J30" s="227">
        <f>G30*0.05</f>
        <v>375</v>
      </c>
      <c r="K30" s="227">
        <f>G30*0.3</f>
        <v>2250</v>
      </c>
      <c r="L30" s="266"/>
      <c r="M30" s="241">
        <f>K30</f>
        <v>2250</v>
      </c>
      <c r="N30" s="436"/>
      <c r="O30" s="437"/>
      <c r="P30" s="224"/>
    </row>
    <row r="31" spans="1:16" x14ac:dyDescent="0.3">
      <c r="A31" s="488"/>
      <c r="B31" s="143"/>
      <c r="C31" s="389"/>
      <c r="D31" s="16"/>
      <c r="E31" s="17">
        <v>2018</v>
      </c>
      <c r="F31" s="17"/>
      <c r="G31" s="48">
        <f t="shared" si="12"/>
        <v>0</v>
      </c>
      <c r="H31" s="48"/>
      <c r="I31" s="48"/>
      <c r="J31" s="48"/>
      <c r="K31" s="48"/>
      <c r="L31" s="12"/>
      <c r="M31" s="19"/>
      <c r="N31" s="436"/>
      <c r="O31" s="437"/>
      <c r="P31" s="71"/>
    </row>
    <row r="32" spans="1:16" ht="18.600000000000001" thickBot="1" x14ac:dyDescent="0.35">
      <c r="A32" s="488"/>
      <c r="B32" s="143"/>
      <c r="C32" s="389"/>
      <c r="D32" s="16"/>
      <c r="E32" s="17">
        <v>2019</v>
      </c>
      <c r="F32" s="17"/>
      <c r="G32" s="48">
        <f t="shared" si="12"/>
        <v>0</v>
      </c>
      <c r="H32" s="48"/>
      <c r="I32" s="48"/>
      <c r="J32" s="48"/>
      <c r="K32" s="48"/>
      <c r="L32" s="12"/>
      <c r="M32" s="19"/>
      <c r="N32" s="436"/>
      <c r="O32" s="437"/>
      <c r="P32" s="71"/>
    </row>
    <row r="33" spans="1:16" s="267" customFormat="1" ht="72.599999999999994" thickBot="1" x14ac:dyDescent="0.35">
      <c r="A33" s="488"/>
      <c r="B33" s="269" t="s">
        <v>326</v>
      </c>
      <c r="C33" s="390"/>
      <c r="D33" s="221">
        <v>240</v>
      </c>
      <c r="E33" s="165">
        <v>2020</v>
      </c>
      <c r="F33" s="165"/>
      <c r="G33" s="229">
        <v>5800</v>
      </c>
      <c r="H33" s="227">
        <f>G33*0.3</f>
        <v>1740</v>
      </c>
      <c r="I33" s="227">
        <f>G33*0.35</f>
        <v>2029.9999999999998</v>
      </c>
      <c r="J33" s="227">
        <f>G33*0.05</f>
        <v>290</v>
      </c>
      <c r="K33" s="227">
        <f>G33*0.3</f>
        <v>1740</v>
      </c>
      <c r="L33" s="266"/>
      <c r="M33" s="241">
        <f>K33</f>
        <v>1740</v>
      </c>
      <c r="N33" s="436"/>
      <c r="O33" s="437"/>
      <c r="P33" s="224"/>
    </row>
    <row r="34" spans="1:16" s="267" customFormat="1" ht="72" x14ac:dyDescent="0.3">
      <c r="A34" s="488"/>
      <c r="B34" s="265" t="s">
        <v>327</v>
      </c>
      <c r="C34" s="401" t="s">
        <v>151</v>
      </c>
      <c r="D34" s="218">
        <v>360</v>
      </c>
      <c r="E34" s="153">
        <v>2014</v>
      </c>
      <c r="F34" s="153"/>
      <c r="G34" s="227">
        <v>6000</v>
      </c>
      <c r="H34" s="227">
        <f>G34*0.3</f>
        <v>1800</v>
      </c>
      <c r="I34" s="227">
        <f>G34*0.35</f>
        <v>2100</v>
      </c>
      <c r="J34" s="227">
        <f>G34*0.05</f>
        <v>300</v>
      </c>
      <c r="K34" s="227">
        <f>G34*0.3</f>
        <v>1800</v>
      </c>
      <c r="L34" s="266"/>
      <c r="M34" s="241">
        <f>K34</f>
        <v>1800</v>
      </c>
      <c r="N34" s="436"/>
      <c r="O34" s="437"/>
      <c r="P34" s="224"/>
    </row>
    <row r="35" spans="1:16" x14ac:dyDescent="0.3">
      <c r="A35" s="488"/>
      <c r="B35" s="143"/>
      <c r="C35" s="402"/>
      <c r="D35" s="16"/>
      <c r="E35" s="17">
        <v>2015</v>
      </c>
      <c r="F35" s="17"/>
      <c r="G35" s="48">
        <f t="shared" si="12"/>
        <v>0</v>
      </c>
      <c r="H35" s="48"/>
      <c r="I35" s="48"/>
      <c r="J35" s="48"/>
      <c r="K35" s="48"/>
      <c r="L35" s="12"/>
      <c r="M35" s="19"/>
      <c r="N35" s="436"/>
      <c r="O35" s="437"/>
      <c r="P35" s="71"/>
    </row>
    <row r="36" spans="1:16" ht="54" x14ac:dyDescent="0.3">
      <c r="A36" s="488"/>
      <c r="B36" s="143" t="s">
        <v>269</v>
      </c>
      <c r="C36" s="402"/>
      <c r="D36" s="16">
        <v>230</v>
      </c>
      <c r="E36" s="17">
        <v>2016</v>
      </c>
      <c r="F36" s="17"/>
      <c r="G36" s="48">
        <v>8421</v>
      </c>
      <c r="H36" s="48">
        <f>G36*0.3</f>
        <v>2526.2999999999997</v>
      </c>
      <c r="I36" s="48">
        <f>G36*0.65</f>
        <v>5473.6500000000005</v>
      </c>
      <c r="J36" s="48">
        <f>G36*0.05</f>
        <v>421.05</v>
      </c>
      <c r="K36" s="48"/>
      <c r="L36" s="12"/>
      <c r="M36" s="19"/>
      <c r="N36" s="436"/>
      <c r="O36" s="437"/>
      <c r="P36" s="71"/>
    </row>
    <row r="37" spans="1:16" x14ac:dyDescent="0.3">
      <c r="A37" s="488"/>
      <c r="B37" s="143"/>
      <c r="C37" s="402"/>
      <c r="D37" s="16"/>
      <c r="E37" s="17">
        <v>2017</v>
      </c>
      <c r="F37" s="17"/>
      <c r="G37" s="48">
        <f t="shared" si="12"/>
        <v>0</v>
      </c>
      <c r="H37" s="48"/>
      <c r="I37" s="48"/>
      <c r="J37" s="48"/>
      <c r="K37" s="48"/>
      <c r="L37" s="12"/>
      <c r="M37" s="19"/>
      <c r="N37" s="436"/>
      <c r="O37" s="437"/>
      <c r="P37" s="71"/>
    </row>
    <row r="38" spans="1:16" ht="18.600000000000001" thickBot="1" x14ac:dyDescent="0.35">
      <c r="A38" s="488"/>
      <c r="B38" s="143"/>
      <c r="C38" s="402"/>
      <c r="D38" s="16"/>
      <c r="E38" s="17">
        <v>2018</v>
      </c>
      <c r="F38" s="17"/>
      <c r="G38" s="48">
        <f t="shared" si="12"/>
        <v>0</v>
      </c>
      <c r="H38" s="48"/>
      <c r="I38" s="48"/>
      <c r="J38" s="48"/>
      <c r="K38" s="48"/>
      <c r="L38" s="12"/>
      <c r="M38" s="19"/>
      <c r="N38" s="436"/>
      <c r="O38" s="437"/>
      <c r="P38" s="71"/>
    </row>
    <row r="39" spans="1:16" s="267" customFormat="1" ht="72" x14ac:dyDescent="0.3">
      <c r="A39" s="488"/>
      <c r="B39" s="268" t="s">
        <v>316</v>
      </c>
      <c r="C39" s="402"/>
      <c r="D39" s="219">
        <v>240</v>
      </c>
      <c r="E39" s="159">
        <v>2019</v>
      </c>
      <c r="F39" s="159"/>
      <c r="G39" s="226">
        <v>5600</v>
      </c>
      <c r="H39" s="227">
        <f>G39*0.3</f>
        <v>1680</v>
      </c>
      <c r="I39" s="227">
        <f>G39*0.35</f>
        <v>1959.9999999999998</v>
      </c>
      <c r="J39" s="227">
        <f>G39*0.05</f>
        <v>280</v>
      </c>
      <c r="K39" s="227">
        <f>G39*0.3</f>
        <v>1680</v>
      </c>
      <c r="L39" s="266"/>
      <c r="M39" s="241">
        <f>K39</f>
        <v>1680</v>
      </c>
      <c r="N39" s="436"/>
      <c r="O39" s="437"/>
      <c r="P39" s="224"/>
    </row>
    <row r="40" spans="1:16" ht="18.600000000000001" thickBot="1" x14ac:dyDescent="0.35">
      <c r="A40" s="488"/>
      <c r="B40" s="247"/>
      <c r="C40" s="403"/>
      <c r="D40" s="21"/>
      <c r="E40" s="22">
        <v>2020</v>
      </c>
      <c r="F40" s="22"/>
      <c r="G40" s="49">
        <f t="shared" si="12"/>
        <v>0</v>
      </c>
      <c r="H40" s="49"/>
      <c r="I40" s="49"/>
      <c r="J40" s="49"/>
      <c r="K40" s="49"/>
      <c r="L40" s="24"/>
      <c r="M40" s="26"/>
      <c r="N40" s="436"/>
      <c r="O40" s="437"/>
      <c r="P40" s="71"/>
    </row>
    <row r="41" spans="1:16" x14ac:dyDescent="0.3">
      <c r="A41" s="488"/>
      <c r="B41" s="144"/>
      <c r="C41" s="398" t="s">
        <v>71</v>
      </c>
      <c r="D41" s="10"/>
      <c r="E41" s="11">
        <v>2014</v>
      </c>
      <c r="F41" s="11"/>
      <c r="G41" s="47">
        <f t="shared" si="12"/>
        <v>0</v>
      </c>
      <c r="H41" s="47"/>
      <c r="I41" s="47"/>
      <c r="J41" s="47"/>
      <c r="K41" s="47"/>
      <c r="L41" s="13"/>
      <c r="M41" s="15"/>
      <c r="N41" s="436"/>
      <c r="O41" s="437"/>
      <c r="P41" s="71"/>
    </row>
    <row r="42" spans="1:16" x14ac:dyDescent="0.3">
      <c r="A42" s="488"/>
      <c r="B42" s="143"/>
      <c r="C42" s="399"/>
      <c r="D42" s="16"/>
      <c r="E42" s="17">
        <v>2015</v>
      </c>
      <c r="F42" s="17"/>
      <c r="G42" s="48">
        <f t="shared" si="12"/>
        <v>0</v>
      </c>
      <c r="H42" s="48"/>
      <c r="I42" s="48"/>
      <c r="J42" s="48"/>
      <c r="K42" s="48"/>
      <c r="L42" s="12"/>
      <c r="M42" s="19"/>
      <c r="N42" s="436"/>
      <c r="O42" s="437"/>
      <c r="P42" s="71"/>
    </row>
    <row r="43" spans="1:16" ht="18.600000000000001" thickBot="1" x14ac:dyDescent="0.35">
      <c r="A43" s="488"/>
      <c r="B43" s="143"/>
      <c r="C43" s="399"/>
      <c r="D43" s="16"/>
      <c r="E43" s="17">
        <v>2016</v>
      </c>
      <c r="F43" s="17"/>
      <c r="G43" s="48">
        <f t="shared" si="12"/>
        <v>0</v>
      </c>
      <c r="H43" s="48"/>
      <c r="I43" s="48"/>
      <c r="J43" s="48"/>
      <c r="K43" s="48"/>
      <c r="L43" s="12"/>
      <c r="M43" s="19"/>
      <c r="N43" s="436"/>
      <c r="O43" s="437"/>
      <c r="P43" s="71"/>
    </row>
    <row r="44" spans="1:16" s="267" customFormat="1" ht="72" x14ac:dyDescent="0.3">
      <c r="A44" s="488"/>
      <c r="B44" s="268" t="s">
        <v>310</v>
      </c>
      <c r="C44" s="399"/>
      <c r="D44" s="219">
        <v>360</v>
      </c>
      <c r="E44" s="159">
        <v>2017</v>
      </c>
      <c r="F44" s="159"/>
      <c r="G44" s="226">
        <v>6250</v>
      </c>
      <c r="H44" s="227">
        <f>G44*0.3</f>
        <v>1875</v>
      </c>
      <c r="I44" s="227">
        <f>G44*0.35</f>
        <v>2187.5</v>
      </c>
      <c r="J44" s="227">
        <f>G44*0.05</f>
        <v>312.5</v>
      </c>
      <c r="K44" s="227">
        <f>G44*0.3</f>
        <v>1875</v>
      </c>
      <c r="L44" s="266"/>
      <c r="M44" s="241">
        <f>K44</f>
        <v>1875</v>
      </c>
      <c r="N44" s="436"/>
      <c r="O44" s="437"/>
      <c r="P44" s="224"/>
    </row>
    <row r="45" spans="1:16" x14ac:dyDescent="0.3">
      <c r="A45" s="488"/>
      <c r="B45" s="143"/>
      <c r="C45" s="399"/>
      <c r="D45" s="16"/>
      <c r="E45" s="17">
        <v>2018</v>
      </c>
      <c r="F45" s="17"/>
      <c r="G45" s="48">
        <f t="shared" si="12"/>
        <v>0</v>
      </c>
      <c r="H45" s="48"/>
      <c r="I45" s="48"/>
      <c r="J45" s="48"/>
      <c r="K45" s="48"/>
      <c r="L45" s="12"/>
      <c r="M45" s="19"/>
      <c r="N45" s="436"/>
      <c r="O45" s="437"/>
      <c r="P45" s="71"/>
    </row>
    <row r="46" spans="1:16" x14ac:dyDescent="0.3">
      <c r="A46" s="488"/>
      <c r="B46" s="143"/>
      <c r="C46" s="399"/>
      <c r="D46" s="16"/>
      <c r="E46" s="17">
        <v>2019</v>
      </c>
      <c r="F46" s="17"/>
      <c r="G46" s="48">
        <f t="shared" si="12"/>
        <v>0</v>
      </c>
      <c r="H46" s="48"/>
      <c r="I46" s="48"/>
      <c r="J46" s="48"/>
      <c r="K46" s="48"/>
      <c r="L46" s="12"/>
      <c r="M46" s="19"/>
      <c r="N46" s="436"/>
      <c r="O46" s="437"/>
      <c r="P46" s="71"/>
    </row>
    <row r="47" spans="1:16" ht="18.600000000000001" thickBot="1" x14ac:dyDescent="0.35">
      <c r="A47" s="488"/>
      <c r="B47" s="247"/>
      <c r="C47" s="400"/>
      <c r="D47" s="21"/>
      <c r="E47" s="22">
        <v>2020</v>
      </c>
      <c r="F47" s="22"/>
      <c r="G47" s="49">
        <f t="shared" si="12"/>
        <v>0</v>
      </c>
      <c r="H47" s="49"/>
      <c r="I47" s="49"/>
      <c r="J47" s="49"/>
      <c r="K47" s="49"/>
      <c r="L47" s="24"/>
      <c r="M47" s="26"/>
      <c r="N47" s="436"/>
      <c r="O47" s="437"/>
      <c r="P47" s="71"/>
    </row>
    <row r="48" spans="1:16" ht="18.600000000000001" thickBot="1" x14ac:dyDescent="0.35">
      <c r="A48" s="488"/>
      <c r="B48" s="144"/>
      <c r="C48" s="398" t="s">
        <v>74</v>
      </c>
      <c r="D48" s="10"/>
      <c r="E48" s="11">
        <v>2014</v>
      </c>
      <c r="F48" s="11"/>
      <c r="G48" s="47">
        <f t="shared" si="12"/>
        <v>0</v>
      </c>
      <c r="H48" s="47"/>
      <c r="I48" s="47"/>
      <c r="J48" s="47"/>
      <c r="K48" s="47"/>
      <c r="L48" s="13"/>
      <c r="M48" s="15"/>
      <c r="N48" s="436"/>
      <c r="O48" s="437"/>
      <c r="P48" s="71"/>
    </row>
    <row r="49" spans="1:16" s="267" customFormat="1" ht="72.599999999999994" thickBot="1" x14ac:dyDescent="0.35">
      <c r="A49" s="488"/>
      <c r="B49" s="268" t="s">
        <v>328</v>
      </c>
      <c r="C49" s="399"/>
      <c r="D49" s="219">
        <v>480</v>
      </c>
      <c r="E49" s="159">
        <v>2015</v>
      </c>
      <c r="F49" s="159"/>
      <c r="G49" s="226">
        <v>8800</v>
      </c>
      <c r="H49" s="227">
        <f>G49*0.3</f>
        <v>2640</v>
      </c>
      <c r="I49" s="227">
        <f>G49*0.35</f>
        <v>3080</v>
      </c>
      <c r="J49" s="227">
        <f>G49*0.05</f>
        <v>440</v>
      </c>
      <c r="K49" s="227">
        <f>G49*0.3</f>
        <v>2640</v>
      </c>
      <c r="L49" s="266"/>
      <c r="M49" s="241">
        <f>K49</f>
        <v>2640</v>
      </c>
      <c r="N49" s="436"/>
      <c r="O49" s="437"/>
      <c r="P49" s="224"/>
    </row>
    <row r="50" spans="1:16" ht="54" x14ac:dyDescent="0.3">
      <c r="A50" s="488"/>
      <c r="B50" s="144" t="s">
        <v>268</v>
      </c>
      <c r="C50" s="399"/>
      <c r="D50" s="16">
        <v>527</v>
      </c>
      <c r="E50" s="17">
        <v>2016</v>
      </c>
      <c r="F50" s="17"/>
      <c r="G50" s="48">
        <v>17918</v>
      </c>
      <c r="H50" s="47">
        <f>G50*0.3</f>
        <v>5375.4</v>
      </c>
      <c r="I50" s="47">
        <f>G50*0.35</f>
        <v>6271.2999999999993</v>
      </c>
      <c r="J50" s="47">
        <f>G50*0.05</f>
        <v>895.90000000000009</v>
      </c>
      <c r="K50" s="47">
        <f>G50*0.3</f>
        <v>5375.4</v>
      </c>
      <c r="L50" s="12"/>
      <c r="M50" s="19"/>
      <c r="N50" s="436"/>
      <c r="O50" s="437"/>
      <c r="P50" s="71"/>
    </row>
    <row r="51" spans="1:16" x14ac:dyDescent="0.3">
      <c r="A51" s="488"/>
      <c r="B51" s="143"/>
      <c r="C51" s="399"/>
      <c r="D51" s="16"/>
      <c r="E51" s="17">
        <v>2017</v>
      </c>
      <c r="F51" s="17"/>
      <c r="G51" s="48">
        <f t="shared" si="12"/>
        <v>0</v>
      </c>
      <c r="H51" s="48"/>
      <c r="I51" s="48"/>
      <c r="J51" s="48"/>
      <c r="K51" s="48"/>
      <c r="L51" s="12"/>
      <c r="M51" s="19"/>
      <c r="N51" s="436"/>
      <c r="O51" s="437"/>
      <c r="P51" s="71"/>
    </row>
    <row r="52" spans="1:16" ht="18.600000000000001" thickBot="1" x14ac:dyDescent="0.35">
      <c r="A52" s="488"/>
      <c r="B52" s="143"/>
      <c r="C52" s="399"/>
      <c r="D52" s="16"/>
      <c r="E52" s="17">
        <v>2018</v>
      </c>
      <c r="F52" s="17"/>
      <c r="G52" s="48">
        <f t="shared" si="12"/>
        <v>0</v>
      </c>
      <c r="H52" s="48"/>
      <c r="I52" s="48"/>
      <c r="J52" s="48"/>
      <c r="K52" s="48"/>
      <c r="L52" s="12"/>
      <c r="M52" s="19"/>
      <c r="N52" s="436"/>
      <c r="O52" s="437"/>
      <c r="P52" s="71"/>
    </row>
    <row r="53" spans="1:16" s="267" customFormat="1" ht="72" x14ac:dyDescent="0.3">
      <c r="A53" s="488"/>
      <c r="B53" s="268" t="s">
        <v>314</v>
      </c>
      <c r="C53" s="399"/>
      <c r="D53" s="219">
        <v>120</v>
      </c>
      <c r="E53" s="159">
        <v>2019</v>
      </c>
      <c r="F53" s="159"/>
      <c r="G53" s="226">
        <v>2700</v>
      </c>
      <c r="H53" s="227">
        <f>G53*0.3</f>
        <v>810</v>
      </c>
      <c r="I53" s="227">
        <f>G53*0.35</f>
        <v>944.99999999999989</v>
      </c>
      <c r="J53" s="227">
        <f>G53*0.05</f>
        <v>135</v>
      </c>
      <c r="K53" s="227">
        <f>G53*0.3</f>
        <v>810</v>
      </c>
      <c r="L53" s="266"/>
      <c r="M53" s="241">
        <f>K53</f>
        <v>810</v>
      </c>
      <c r="N53" s="436"/>
      <c r="O53" s="437"/>
      <c r="P53" s="224"/>
    </row>
    <row r="54" spans="1:16" ht="18.600000000000001" thickBot="1" x14ac:dyDescent="0.35">
      <c r="A54" s="488"/>
      <c r="B54" s="247"/>
      <c r="C54" s="400"/>
      <c r="D54" s="21"/>
      <c r="E54" s="22">
        <v>2020</v>
      </c>
      <c r="F54" s="22"/>
      <c r="G54" s="49">
        <f t="shared" si="12"/>
        <v>0</v>
      </c>
      <c r="H54" s="49"/>
      <c r="I54" s="49"/>
      <c r="J54" s="49"/>
      <c r="K54" s="49"/>
      <c r="L54" s="24"/>
      <c r="M54" s="26"/>
      <c r="N54" s="436"/>
      <c r="O54" s="437"/>
      <c r="P54" s="71"/>
    </row>
    <row r="55" spans="1:16" ht="18.600000000000001" thickBot="1" x14ac:dyDescent="0.35">
      <c r="A55" s="488"/>
      <c r="B55" s="144"/>
      <c r="C55" s="398" t="s">
        <v>76</v>
      </c>
      <c r="D55" s="10"/>
      <c r="E55" s="11">
        <v>2014</v>
      </c>
      <c r="F55" s="11"/>
      <c r="G55" s="47">
        <f t="shared" si="12"/>
        <v>0</v>
      </c>
      <c r="H55" s="47"/>
      <c r="I55" s="47"/>
      <c r="J55" s="47"/>
      <c r="K55" s="47"/>
      <c r="L55" s="13"/>
      <c r="M55" s="15"/>
      <c r="N55" s="436"/>
      <c r="O55" s="437"/>
      <c r="P55" s="71"/>
    </row>
    <row r="56" spans="1:16" s="267" customFormat="1" ht="72" x14ac:dyDescent="0.3">
      <c r="A56" s="488"/>
      <c r="B56" s="268" t="s">
        <v>320</v>
      </c>
      <c r="C56" s="399"/>
      <c r="D56" s="219">
        <v>300</v>
      </c>
      <c r="E56" s="159">
        <v>2015</v>
      </c>
      <c r="F56" s="159"/>
      <c r="G56" s="226">
        <v>5500</v>
      </c>
      <c r="H56" s="227">
        <f>G56*0.3</f>
        <v>1650</v>
      </c>
      <c r="I56" s="227">
        <f>G56*0.35</f>
        <v>1924.9999999999998</v>
      </c>
      <c r="J56" s="227">
        <f>G56*0.05</f>
        <v>275</v>
      </c>
      <c r="K56" s="227">
        <f>G56*0.3</f>
        <v>1650</v>
      </c>
      <c r="L56" s="266"/>
      <c r="M56" s="241">
        <f>K56</f>
        <v>1650</v>
      </c>
      <c r="N56" s="436"/>
      <c r="O56" s="437"/>
      <c r="P56" s="224"/>
    </row>
    <row r="57" spans="1:16" x14ac:dyDescent="0.3">
      <c r="A57" s="488"/>
      <c r="B57" s="143"/>
      <c r="C57" s="399"/>
      <c r="D57" s="16"/>
      <c r="E57" s="17">
        <v>2016</v>
      </c>
      <c r="F57" s="17"/>
      <c r="G57" s="48">
        <f t="shared" si="12"/>
        <v>0</v>
      </c>
      <c r="H57" s="48"/>
      <c r="I57" s="48"/>
      <c r="J57" s="48"/>
      <c r="K57" s="48"/>
      <c r="L57" s="12"/>
      <c r="M57" s="19"/>
      <c r="N57" s="436"/>
      <c r="O57" s="437"/>
      <c r="P57" s="71"/>
    </row>
    <row r="58" spans="1:16" x14ac:dyDescent="0.3">
      <c r="A58" s="488"/>
      <c r="B58" s="287"/>
      <c r="C58" s="399"/>
      <c r="D58" s="283"/>
      <c r="E58" s="17">
        <v>2017</v>
      </c>
      <c r="F58" s="17"/>
      <c r="G58" s="48">
        <f t="shared" ref="G58" si="13">SUM(H58:K58)</f>
        <v>0</v>
      </c>
      <c r="H58" s="48"/>
      <c r="I58" s="48"/>
      <c r="J58" s="48"/>
      <c r="K58" s="48"/>
      <c r="L58" s="284"/>
      <c r="M58" s="19"/>
      <c r="N58" s="436"/>
      <c r="O58" s="437"/>
      <c r="P58" s="71"/>
    </row>
    <row r="59" spans="1:16" x14ac:dyDescent="0.3">
      <c r="A59" s="488"/>
      <c r="B59" s="143"/>
      <c r="C59" s="399"/>
      <c r="D59" s="16"/>
      <c r="E59" s="17">
        <v>2018</v>
      </c>
      <c r="F59" s="17"/>
      <c r="G59" s="48">
        <f t="shared" si="12"/>
        <v>0</v>
      </c>
      <c r="H59" s="48"/>
      <c r="I59" s="48"/>
      <c r="J59" s="48"/>
      <c r="K59" s="48"/>
      <c r="L59" s="12"/>
      <c r="M59" s="19"/>
      <c r="N59" s="436"/>
      <c r="O59" s="437"/>
      <c r="P59" s="71"/>
    </row>
    <row r="60" spans="1:16" x14ac:dyDescent="0.3">
      <c r="A60" s="488"/>
      <c r="B60" s="143"/>
      <c r="C60" s="399"/>
      <c r="D60" s="16"/>
      <c r="E60" s="17">
        <v>2019</v>
      </c>
      <c r="F60" s="17"/>
      <c r="G60" s="48">
        <f t="shared" si="12"/>
        <v>0</v>
      </c>
      <c r="H60" s="48"/>
      <c r="I60" s="48"/>
      <c r="J60" s="48"/>
      <c r="K60" s="48"/>
      <c r="L60" s="12"/>
      <c r="M60" s="19"/>
      <c r="N60" s="436"/>
      <c r="O60" s="437"/>
      <c r="P60" s="71"/>
    </row>
    <row r="61" spans="1:16" ht="18.600000000000001" thickBot="1" x14ac:dyDescent="0.35">
      <c r="A61" s="488"/>
      <c r="B61" s="247"/>
      <c r="C61" s="400"/>
      <c r="D61" s="21"/>
      <c r="E61" s="22">
        <v>2020</v>
      </c>
      <c r="F61" s="22"/>
      <c r="G61" s="49">
        <f t="shared" si="12"/>
        <v>0</v>
      </c>
      <c r="H61" s="49"/>
      <c r="I61" s="49"/>
      <c r="J61" s="49"/>
      <c r="K61" s="49"/>
      <c r="L61" s="24"/>
      <c r="M61" s="26"/>
      <c r="N61" s="436"/>
      <c r="O61" s="437"/>
      <c r="P61" s="71"/>
    </row>
    <row r="62" spans="1:16" s="267" customFormat="1" ht="72" x14ac:dyDescent="0.3">
      <c r="A62" s="488"/>
      <c r="B62" s="265" t="s">
        <v>300</v>
      </c>
      <c r="C62" s="398" t="s">
        <v>81</v>
      </c>
      <c r="D62" s="218">
        <v>480</v>
      </c>
      <c r="E62" s="153">
        <v>2014</v>
      </c>
      <c r="F62" s="153"/>
      <c r="G62" s="227">
        <v>8000</v>
      </c>
      <c r="H62" s="227">
        <f>G62*0.3</f>
        <v>2400</v>
      </c>
      <c r="I62" s="227">
        <f>G62*0.35</f>
        <v>2800</v>
      </c>
      <c r="J62" s="227">
        <f>G62*0.05</f>
        <v>400</v>
      </c>
      <c r="K62" s="227">
        <f>G62*0.3</f>
        <v>2400</v>
      </c>
      <c r="L62" s="266"/>
      <c r="M62" s="241">
        <f>K62</f>
        <v>2400</v>
      </c>
      <c r="N62" s="436"/>
      <c r="O62" s="437"/>
      <c r="P62" s="224"/>
    </row>
    <row r="63" spans="1:16" x14ac:dyDescent="0.3">
      <c r="A63" s="488"/>
      <c r="B63" s="143"/>
      <c r="C63" s="399"/>
      <c r="D63" s="16"/>
      <c r="E63" s="17">
        <v>2015</v>
      </c>
      <c r="F63" s="17"/>
      <c r="G63" s="48">
        <f t="shared" si="12"/>
        <v>0</v>
      </c>
      <c r="H63" s="48"/>
      <c r="I63" s="48"/>
      <c r="J63" s="48"/>
      <c r="K63" s="48"/>
      <c r="L63" s="12"/>
      <c r="M63" s="19"/>
      <c r="N63" s="436"/>
      <c r="O63" s="437"/>
      <c r="P63" s="71"/>
    </row>
    <row r="64" spans="1:16" x14ac:dyDescent="0.3">
      <c r="A64" s="488"/>
      <c r="B64" s="143"/>
      <c r="C64" s="399"/>
      <c r="D64" s="16"/>
      <c r="E64" s="17">
        <v>2016</v>
      </c>
      <c r="F64" s="17"/>
      <c r="G64" s="48">
        <f t="shared" si="12"/>
        <v>0</v>
      </c>
      <c r="H64" s="48"/>
      <c r="I64" s="48"/>
      <c r="J64" s="48"/>
      <c r="K64" s="48"/>
      <c r="L64" s="12"/>
      <c r="M64" s="19"/>
      <c r="N64" s="436"/>
      <c r="O64" s="437"/>
      <c r="P64" s="71"/>
    </row>
    <row r="65" spans="1:16" ht="18.600000000000001" thickBot="1" x14ac:dyDescent="0.35">
      <c r="A65" s="488"/>
      <c r="B65" s="143"/>
      <c r="C65" s="399"/>
      <c r="D65" s="16"/>
      <c r="E65" s="17">
        <v>2017</v>
      </c>
      <c r="F65" s="17"/>
      <c r="G65" s="48">
        <f t="shared" si="12"/>
        <v>0</v>
      </c>
      <c r="H65" s="48"/>
      <c r="I65" s="48"/>
      <c r="J65" s="48"/>
      <c r="K65" s="48"/>
      <c r="L65" s="12"/>
      <c r="M65" s="19"/>
      <c r="N65" s="436"/>
      <c r="O65" s="437"/>
      <c r="P65" s="71"/>
    </row>
    <row r="66" spans="1:16" s="267" customFormat="1" ht="72" x14ac:dyDescent="0.3">
      <c r="A66" s="488"/>
      <c r="B66" s="268" t="s">
        <v>299</v>
      </c>
      <c r="C66" s="399"/>
      <c r="D66" s="219">
        <v>240</v>
      </c>
      <c r="E66" s="159">
        <v>2018</v>
      </c>
      <c r="F66" s="159"/>
      <c r="G66" s="226">
        <v>5400</v>
      </c>
      <c r="H66" s="227">
        <f>G66*0.3</f>
        <v>1620</v>
      </c>
      <c r="I66" s="227">
        <f>G66*0.35</f>
        <v>1889.9999999999998</v>
      </c>
      <c r="J66" s="227">
        <f>G66*0.05</f>
        <v>270</v>
      </c>
      <c r="K66" s="227">
        <f>G66*0.3</f>
        <v>1620</v>
      </c>
      <c r="L66" s="266"/>
      <c r="M66" s="241">
        <f>K66</f>
        <v>1620</v>
      </c>
      <c r="N66" s="436"/>
      <c r="O66" s="437"/>
      <c r="P66" s="224"/>
    </row>
    <row r="67" spans="1:16" x14ac:dyDescent="0.3">
      <c r="A67" s="488"/>
      <c r="B67" s="143"/>
      <c r="C67" s="399"/>
      <c r="D67" s="16"/>
      <c r="E67" s="17">
        <v>2019</v>
      </c>
      <c r="F67" s="17"/>
      <c r="G67" s="48">
        <f t="shared" si="12"/>
        <v>0</v>
      </c>
      <c r="H67" s="48"/>
      <c r="I67" s="48"/>
      <c r="J67" s="48"/>
      <c r="K67" s="48"/>
      <c r="L67" s="12"/>
      <c r="M67" s="19"/>
      <c r="N67" s="436"/>
      <c r="O67" s="437"/>
      <c r="P67" s="71"/>
    </row>
    <row r="68" spans="1:16" ht="54.6" thickBot="1" x14ac:dyDescent="0.35">
      <c r="A68" s="488"/>
      <c r="B68" s="143" t="s">
        <v>270</v>
      </c>
      <c r="C68" s="400"/>
      <c r="D68" s="21">
        <v>260</v>
      </c>
      <c r="E68" s="22">
        <v>2020</v>
      </c>
      <c r="F68" s="22"/>
      <c r="G68" s="49">
        <v>9474</v>
      </c>
      <c r="H68" s="49">
        <f>G68*0.3</f>
        <v>2842.2</v>
      </c>
      <c r="I68" s="49">
        <f>G68*0.65</f>
        <v>6158.1</v>
      </c>
      <c r="J68" s="49">
        <f>G68*0.05</f>
        <v>473.70000000000005</v>
      </c>
      <c r="K68" s="49"/>
      <c r="L68" s="24"/>
      <c r="M68" s="26"/>
      <c r="N68" s="436"/>
      <c r="O68" s="437"/>
      <c r="P68" s="71"/>
    </row>
    <row r="69" spans="1:16" x14ac:dyDescent="0.3">
      <c r="A69" s="488"/>
      <c r="B69" s="144"/>
      <c r="C69" s="398" t="s">
        <v>84</v>
      </c>
      <c r="D69" s="10"/>
      <c r="E69" s="11">
        <v>2014</v>
      </c>
      <c r="F69" s="11"/>
      <c r="G69" s="47">
        <f t="shared" si="12"/>
        <v>0</v>
      </c>
      <c r="H69" s="47"/>
      <c r="I69" s="47"/>
      <c r="J69" s="47"/>
      <c r="K69" s="47"/>
      <c r="L69" s="13"/>
      <c r="M69" s="15"/>
      <c r="N69" s="436"/>
      <c r="O69" s="437"/>
      <c r="P69" s="71"/>
    </row>
    <row r="70" spans="1:16" x14ac:dyDescent="0.3">
      <c r="A70" s="488"/>
      <c r="B70" s="143"/>
      <c r="C70" s="399"/>
      <c r="D70" s="16"/>
      <c r="E70" s="17">
        <v>2015</v>
      </c>
      <c r="F70" s="17"/>
      <c r="G70" s="48">
        <f t="shared" si="12"/>
        <v>0</v>
      </c>
      <c r="H70" s="48"/>
      <c r="I70" s="48"/>
      <c r="J70" s="48"/>
      <c r="K70" s="48"/>
      <c r="L70" s="12"/>
      <c r="M70" s="19"/>
      <c r="N70" s="436"/>
      <c r="O70" s="437"/>
      <c r="P70" s="71"/>
    </row>
    <row r="71" spans="1:16" ht="18.600000000000001" thickBot="1" x14ac:dyDescent="0.35">
      <c r="A71" s="488"/>
      <c r="B71" s="143"/>
      <c r="C71" s="399"/>
      <c r="D71" s="16"/>
      <c r="E71" s="17">
        <v>2016</v>
      </c>
      <c r="F71" s="17"/>
      <c r="G71" s="48">
        <f t="shared" si="12"/>
        <v>0</v>
      </c>
      <c r="H71" s="48"/>
      <c r="I71" s="48"/>
      <c r="J71" s="48"/>
      <c r="K71" s="48"/>
      <c r="L71" s="12"/>
      <c r="M71" s="19"/>
      <c r="N71" s="436"/>
      <c r="O71" s="437"/>
      <c r="P71" s="71"/>
    </row>
    <row r="72" spans="1:16" s="267" customFormat="1" ht="72" x14ac:dyDescent="0.3">
      <c r="A72" s="488"/>
      <c r="B72" s="268" t="s">
        <v>329</v>
      </c>
      <c r="C72" s="399"/>
      <c r="D72" s="219">
        <v>120</v>
      </c>
      <c r="E72" s="159">
        <v>2017</v>
      </c>
      <c r="F72" s="159"/>
      <c r="G72" s="226">
        <v>2500</v>
      </c>
      <c r="H72" s="227">
        <f>G72*0.3</f>
        <v>750</v>
      </c>
      <c r="I72" s="227">
        <f>G72*0.35</f>
        <v>875</v>
      </c>
      <c r="J72" s="227">
        <f>G72*0.05</f>
        <v>125</v>
      </c>
      <c r="K72" s="227">
        <f>G72*0.3</f>
        <v>750</v>
      </c>
      <c r="L72" s="266"/>
      <c r="M72" s="241">
        <f>K72</f>
        <v>750</v>
      </c>
      <c r="N72" s="436"/>
      <c r="O72" s="437"/>
      <c r="P72" s="224"/>
    </row>
    <row r="73" spans="1:16" x14ac:dyDescent="0.3">
      <c r="A73" s="488"/>
      <c r="B73" s="143"/>
      <c r="C73" s="399"/>
      <c r="D73" s="16"/>
      <c r="E73" s="17">
        <v>2018</v>
      </c>
      <c r="F73" s="17"/>
      <c r="G73" s="48">
        <f t="shared" si="12"/>
        <v>0</v>
      </c>
      <c r="H73" s="48"/>
      <c r="I73" s="48"/>
      <c r="J73" s="48"/>
      <c r="K73" s="48"/>
      <c r="L73" s="12"/>
      <c r="M73" s="19"/>
      <c r="N73" s="436"/>
      <c r="O73" s="437"/>
      <c r="P73" s="71"/>
    </row>
    <row r="74" spans="1:16" ht="18.600000000000001" thickBot="1" x14ac:dyDescent="0.35">
      <c r="A74" s="488"/>
      <c r="B74" s="143"/>
      <c r="C74" s="399"/>
      <c r="D74" s="16"/>
      <c r="E74" s="17">
        <v>2019</v>
      </c>
      <c r="F74" s="17"/>
      <c r="G74" s="48">
        <f t="shared" si="12"/>
        <v>0</v>
      </c>
      <c r="H74" s="48"/>
      <c r="I74" s="48"/>
      <c r="J74" s="48"/>
      <c r="K74" s="48"/>
      <c r="L74" s="12"/>
      <c r="M74" s="19"/>
      <c r="N74" s="436"/>
      <c r="O74" s="437"/>
      <c r="P74" s="71"/>
    </row>
    <row r="75" spans="1:16" s="267" customFormat="1" ht="72.599999999999994" thickBot="1" x14ac:dyDescent="0.35">
      <c r="A75" s="488"/>
      <c r="B75" s="280" t="s">
        <v>311</v>
      </c>
      <c r="C75" s="400"/>
      <c r="D75" s="292">
        <v>180</v>
      </c>
      <c r="E75" s="165">
        <v>2020</v>
      </c>
      <c r="F75" s="165"/>
      <c r="G75" s="229">
        <v>4350</v>
      </c>
      <c r="H75" s="227">
        <f>G75*0.3</f>
        <v>1305</v>
      </c>
      <c r="I75" s="227">
        <f>G75*0.35</f>
        <v>1522.5</v>
      </c>
      <c r="J75" s="227">
        <f>G75*0.05</f>
        <v>217.5</v>
      </c>
      <c r="K75" s="227">
        <f>G75*0.3</f>
        <v>1305</v>
      </c>
      <c r="L75" s="266"/>
      <c r="M75" s="241">
        <f>K75</f>
        <v>1305</v>
      </c>
      <c r="N75" s="436"/>
      <c r="O75" s="437"/>
      <c r="P75" s="224"/>
    </row>
    <row r="76" spans="1:16" ht="18.600000000000001" thickBot="1" x14ac:dyDescent="0.35">
      <c r="A76" s="488"/>
      <c r="B76" s="144"/>
      <c r="C76" s="398" t="s">
        <v>89</v>
      </c>
      <c r="D76" s="10"/>
      <c r="E76" s="11">
        <v>2014</v>
      </c>
      <c r="F76" s="11"/>
      <c r="G76" s="47">
        <f t="shared" si="12"/>
        <v>0</v>
      </c>
      <c r="H76" s="47"/>
      <c r="I76" s="47"/>
      <c r="J76" s="47"/>
      <c r="K76" s="47"/>
      <c r="L76" s="13"/>
      <c r="M76" s="15"/>
      <c r="N76" s="436"/>
      <c r="O76" s="437"/>
      <c r="P76" s="71"/>
    </row>
    <row r="77" spans="1:16" s="267" customFormat="1" ht="72" x14ac:dyDescent="0.3">
      <c r="A77" s="488"/>
      <c r="B77" s="268" t="s">
        <v>330</v>
      </c>
      <c r="C77" s="399"/>
      <c r="D77" s="219">
        <v>240</v>
      </c>
      <c r="E77" s="159">
        <v>2015</v>
      </c>
      <c r="F77" s="159"/>
      <c r="G77" s="226">
        <v>4400</v>
      </c>
      <c r="H77" s="227">
        <f>G77*0.3</f>
        <v>1320</v>
      </c>
      <c r="I77" s="227">
        <f>G77*0.35</f>
        <v>1540</v>
      </c>
      <c r="J77" s="227">
        <f>G77*0.05</f>
        <v>220</v>
      </c>
      <c r="K77" s="227">
        <f>G77*0.3</f>
        <v>1320</v>
      </c>
      <c r="L77" s="266"/>
      <c r="M77" s="241">
        <f>K77</f>
        <v>1320</v>
      </c>
      <c r="N77" s="436"/>
      <c r="O77" s="437"/>
      <c r="P77" s="224"/>
    </row>
    <row r="78" spans="1:16" ht="34.950000000000003" customHeight="1" thickBot="1" x14ac:dyDescent="0.35">
      <c r="A78" s="488"/>
      <c r="B78" s="287" t="s">
        <v>323</v>
      </c>
      <c r="C78" s="399"/>
      <c r="D78" s="283">
        <v>210</v>
      </c>
      <c r="E78" s="17">
        <v>2015</v>
      </c>
      <c r="F78" s="17"/>
      <c r="G78" s="48">
        <v>7579</v>
      </c>
      <c r="H78" s="49">
        <f>G78*0.3</f>
        <v>2273.6999999999998</v>
      </c>
      <c r="I78" s="49">
        <f>G78*0.65</f>
        <v>4926.3500000000004</v>
      </c>
      <c r="J78" s="49">
        <f>G78*0.05</f>
        <v>378.95000000000005</v>
      </c>
      <c r="K78" s="51"/>
      <c r="L78" s="300"/>
      <c r="M78" s="52"/>
      <c r="N78" s="436"/>
      <c r="O78" s="437"/>
      <c r="P78" s="71"/>
    </row>
    <row r="79" spans="1:16" x14ac:dyDescent="0.3">
      <c r="A79" s="488"/>
      <c r="B79" s="143"/>
      <c r="C79" s="399"/>
      <c r="D79" s="16"/>
      <c r="E79" s="17">
        <v>2016</v>
      </c>
      <c r="F79" s="17"/>
      <c r="G79" s="48">
        <f t="shared" si="12"/>
        <v>0</v>
      </c>
      <c r="H79" s="48"/>
      <c r="I79" s="48"/>
      <c r="J79" s="48"/>
      <c r="K79" s="48"/>
      <c r="L79" s="12"/>
      <c r="M79" s="19"/>
      <c r="N79" s="436"/>
      <c r="O79" s="437"/>
      <c r="P79" s="71"/>
    </row>
    <row r="80" spans="1:16" x14ac:dyDescent="0.3">
      <c r="A80" s="488"/>
      <c r="B80" s="143"/>
      <c r="C80" s="399"/>
      <c r="D80" s="16"/>
      <c r="E80" s="17">
        <v>2017</v>
      </c>
      <c r="F80" s="17"/>
      <c r="G80" s="48">
        <f t="shared" si="12"/>
        <v>0</v>
      </c>
      <c r="H80" s="48"/>
      <c r="I80" s="48"/>
      <c r="J80" s="48"/>
      <c r="K80" s="48"/>
      <c r="L80" s="12"/>
      <c r="M80" s="19"/>
      <c r="N80" s="436"/>
      <c r="O80" s="437"/>
      <c r="P80" s="71"/>
    </row>
    <row r="81" spans="1:16" ht="18.600000000000001" thickBot="1" x14ac:dyDescent="0.35">
      <c r="A81" s="488"/>
      <c r="B81" s="143"/>
      <c r="C81" s="399"/>
      <c r="D81" s="16"/>
      <c r="E81" s="17">
        <v>2018</v>
      </c>
      <c r="F81" s="17"/>
      <c r="G81" s="48">
        <f t="shared" si="12"/>
        <v>0</v>
      </c>
      <c r="H81" s="48"/>
      <c r="I81" s="48"/>
      <c r="J81" s="48"/>
      <c r="K81" s="48"/>
      <c r="L81" s="12"/>
      <c r="M81" s="19"/>
      <c r="N81" s="436"/>
      <c r="O81" s="437"/>
      <c r="P81" s="71"/>
    </row>
    <row r="82" spans="1:16" s="267" customFormat="1" ht="36" x14ac:dyDescent="0.3">
      <c r="A82" s="488"/>
      <c r="B82" s="268" t="s">
        <v>312</v>
      </c>
      <c r="C82" s="399"/>
      <c r="D82" s="219">
        <v>60</v>
      </c>
      <c r="E82" s="159">
        <v>2019</v>
      </c>
      <c r="F82" s="159"/>
      <c r="G82" s="226">
        <v>1400</v>
      </c>
      <c r="H82" s="227">
        <f>G82*0.3</f>
        <v>420</v>
      </c>
      <c r="I82" s="227">
        <f>G82*0.35</f>
        <v>489.99999999999994</v>
      </c>
      <c r="J82" s="227">
        <f>G82*0.05</f>
        <v>70</v>
      </c>
      <c r="K82" s="227">
        <f>G82*0.3</f>
        <v>420</v>
      </c>
      <c r="L82" s="266"/>
      <c r="M82" s="241">
        <f>K82</f>
        <v>420</v>
      </c>
      <c r="N82" s="436"/>
      <c r="O82" s="437"/>
      <c r="P82" s="224"/>
    </row>
    <row r="83" spans="1:16" ht="18.600000000000001" thickBot="1" x14ac:dyDescent="0.35">
      <c r="A83" s="488"/>
      <c r="B83" s="247"/>
      <c r="C83" s="400"/>
      <c r="D83" s="21"/>
      <c r="E83" s="22">
        <v>2020</v>
      </c>
      <c r="F83" s="22"/>
      <c r="G83" s="49">
        <f t="shared" si="12"/>
        <v>0</v>
      </c>
      <c r="H83" s="49"/>
      <c r="I83" s="49"/>
      <c r="J83" s="49"/>
      <c r="K83" s="49"/>
      <c r="L83" s="24"/>
      <c r="M83" s="26"/>
      <c r="N83" s="436"/>
      <c r="O83" s="437"/>
      <c r="P83" s="71"/>
    </row>
    <row r="84" spans="1:16" x14ac:dyDescent="0.3">
      <c r="A84" s="488"/>
      <c r="B84" s="144"/>
      <c r="C84" s="398" t="s">
        <v>93</v>
      </c>
      <c r="D84" s="10"/>
      <c r="E84" s="11">
        <v>2014</v>
      </c>
      <c r="F84" s="11"/>
      <c r="G84" s="47">
        <f t="shared" si="12"/>
        <v>0</v>
      </c>
      <c r="H84" s="47"/>
      <c r="I84" s="47"/>
      <c r="J84" s="47"/>
      <c r="K84" s="47"/>
      <c r="L84" s="13"/>
      <c r="M84" s="15"/>
      <c r="N84" s="436"/>
      <c r="O84" s="437"/>
      <c r="P84" s="71"/>
    </row>
    <row r="85" spans="1:16" ht="18.600000000000001" thickBot="1" x14ac:dyDescent="0.35">
      <c r="A85" s="488"/>
      <c r="B85" s="143"/>
      <c r="C85" s="399"/>
      <c r="D85" s="16"/>
      <c r="E85" s="17">
        <v>2015</v>
      </c>
      <c r="F85" s="17"/>
      <c r="G85" s="48">
        <f t="shared" si="12"/>
        <v>0</v>
      </c>
      <c r="H85" s="48"/>
      <c r="I85" s="48"/>
      <c r="J85" s="48"/>
      <c r="K85" s="48"/>
      <c r="L85" s="12"/>
      <c r="M85" s="19"/>
      <c r="N85" s="436"/>
      <c r="O85" s="437"/>
      <c r="P85" s="71"/>
    </row>
    <row r="86" spans="1:16" s="267" customFormat="1" ht="54" x14ac:dyDescent="0.3">
      <c r="A86" s="488"/>
      <c r="B86" s="280" t="s">
        <v>313</v>
      </c>
      <c r="C86" s="399"/>
      <c r="D86" s="291">
        <v>180</v>
      </c>
      <c r="E86" s="159">
        <v>2016</v>
      </c>
      <c r="F86" s="159"/>
      <c r="G86" s="226">
        <v>3450</v>
      </c>
      <c r="H86" s="227">
        <f>G86*0.3</f>
        <v>1035</v>
      </c>
      <c r="I86" s="227">
        <f>G86*0.35</f>
        <v>1207.5</v>
      </c>
      <c r="J86" s="227">
        <f>G86*0.05</f>
        <v>172.5</v>
      </c>
      <c r="K86" s="227">
        <f>G86*0.3</f>
        <v>1035</v>
      </c>
      <c r="L86" s="266"/>
      <c r="M86" s="241">
        <f>K86</f>
        <v>1035</v>
      </c>
      <c r="N86" s="436"/>
      <c r="O86" s="437"/>
      <c r="P86" s="224"/>
    </row>
    <row r="87" spans="1:16" ht="18.600000000000001" thickBot="1" x14ac:dyDescent="0.35">
      <c r="A87" s="488"/>
      <c r="B87" s="143"/>
      <c r="C87" s="399"/>
      <c r="D87" s="16"/>
      <c r="E87" s="17">
        <v>2017</v>
      </c>
      <c r="F87" s="17"/>
      <c r="G87" s="48">
        <f t="shared" ref="G87:G117" si="14">SUM(H87:K87)</f>
        <v>0</v>
      </c>
      <c r="H87" s="48"/>
      <c r="I87" s="48"/>
      <c r="J87" s="48"/>
      <c r="K87" s="48"/>
      <c r="L87" s="12"/>
      <c r="M87" s="19"/>
      <c r="N87" s="436"/>
      <c r="O87" s="437"/>
      <c r="P87" s="71"/>
    </row>
    <row r="88" spans="1:16" s="267" customFormat="1" ht="72" x14ac:dyDescent="0.3">
      <c r="A88" s="488"/>
      <c r="B88" s="280" t="s">
        <v>314</v>
      </c>
      <c r="C88" s="399"/>
      <c r="D88" s="291">
        <v>120</v>
      </c>
      <c r="E88" s="159">
        <v>2018</v>
      </c>
      <c r="F88" s="159"/>
      <c r="G88" s="226">
        <v>2700</v>
      </c>
      <c r="H88" s="227">
        <f>G88*0.3</f>
        <v>810</v>
      </c>
      <c r="I88" s="227">
        <f>G88*0.35</f>
        <v>944.99999999999989</v>
      </c>
      <c r="J88" s="227">
        <f>G88*0.05</f>
        <v>135</v>
      </c>
      <c r="K88" s="227">
        <f>G88*0.3</f>
        <v>810</v>
      </c>
      <c r="L88" s="266"/>
      <c r="M88" s="241">
        <f>K88</f>
        <v>810</v>
      </c>
      <c r="N88" s="436"/>
      <c r="O88" s="437"/>
      <c r="P88" s="224"/>
    </row>
    <row r="89" spans="1:16" x14ac:dyDescent="0.3">
      <c r="A89" s="488"/>
      <c r="B89" s="143"/>
      <c r="C89" s="399"/>
      <c r="D89" s="16"/>
      <c r="E89" s="17">
        <v>2019</v>
      </c>
      <c r="F89" s="17"/>
      <c r="G89" s="48">
        <f t="shared" si="14"/>
        <v>0</v>
      </c>
      <c r="H89" s="48"/>
      <c r="I89" s="48"/>
      <c r="J89" s="48"/>
      <c r="K89" s="48"/>
      <c r="L89" s="12"/>
      <c r="M89" s="19"/>
      <c r="N89" s="436"/>
      <c r="O89" s="437"/>
      <c r="P89" s="71"/>
    </row>
    <row r="90" spans="1:16" ht="18.600000000000001" thickBot="1" x14ac:dyDescent="0.35">
      <c r="A90" s="488"/>
      <c r="B90" s="247"/>
      <c r="C90" s="400"/>
      <c r="D90" s="21"/>
      <c r="E90" s="22">
        <v>2020</v>
      </c>
      <c r="F90" s="22"/>
      <c r="G90" s="49">
        <f t="shared" si="14"/>
        <v>0</v>
      </c>
      <c r="H90" s="49"/>
      <c r="I90" s="49"/>
      <c r="J90" s="49"/>
      <c r="K90" s="49"/>
      <c r="L90" s="24"/>
      <c r="M90" s="26"/>
      <c r="N90" s="436"/>
      <c r="O90" s="437"/>
      <c r="P90" s="71"/>
    </row>
    <row r="91" spans="1:16" ht="18.600000000000001" thickBot="1" x14ac:dyDescent="0.35">
      <c r="A91" s="488"/>
      <c r="B91" s="144"/>
      <c r="C91" s="398" t="s">
        <v>97</v>
      </c>
      <c r="D91" s="10"/>
      <c r="E91" s="11">
        <v>2014</v>
      </c>
      <c r="F91" s="11"/>
      <c r="G91" s="47">
        <f t="shared" si="14"/>
        <v>0</v>
      </c>
      <c r="H91" s="47"/>
      <c r="I91" s="47"/>
      <c r="J91" s="47"/>
      <c r="K91" s="47"/>
      <c r="L91" s="13"/>
      <c r="M91" s="15"/>
      <c r="N91" s="436"/>
      <c r="O91" s="437"/>
      <c r="P91" s="71"/>
    </row>
    <row r="92" spans="1:16" s="267" customFormat="1" ht="72" x14ac:dyDescent="0.3">
      <c r="A92" s="488"/>
      <c r="B92" s="268" t="s">
        <v>315</v>
      </c>
      <c r="C92" s="399"/>
      <c r="D92" s="219">
        <v>360</v>
      </c>
      <c r="E92" s="159">
        <v>2015</v>
      </c>
      <c r="F92" s="159"/>
      <c r="G92" s="226">
        <v>6600</v>
      </c>
      <c r="H92" s="227">
        <f>G92*0.3</f>
        <v>1980</v>
      </c>
      <c r="I92" s="227">
        <f>G92*0.35</f>
        <v>2310</v>
      </c>
      <c r="J92" s="227">
        <f>G92*0.05</f>
        <v>330</v>
      </c>
      <c r="K92" s="227">
        <f>G92*0.3</f>
        <v>1980</v>
      </c>
      <c r="L92" s="266"/>
      <c r="M92" s="241">
        <f>K92</f>
        <v>1980</v>
      </c>
      <c r="N92" s="436"/>
      <c r="O92" s="437"/>
      <c r="P92" s="224"/>
    </row>
    <row r="93" spans="1:16" x14ac:dyDescent="0.3">
      <c r="A93" s="488"/>
      <c r="B93" s="143"/>
      <c r="C93" s="399"/>
      <c r="D93" s="16"/>
      <c r="E93" s="17">
        <v>2016</v>
      </c>
      <c r="F93" s="17"/>
      <c r="G93" s="48">
        <f t="shared" si="14"/>
        <v>0</v>
      </c>
      <c r="H93" s="48"/>
      <c r="I93" s="48"/>
      <c r="J93" s="48"/>
      <c r="K93" s="48"/>
      <c r="L93" s="12"/>
      <c r="M93" s="19"/>
      <c r="N93" s="436"/>
      <c r="O93" s="437"/>
      <c r="P93" s="71"/>
    </row>
    <row r="94" spans="1:16" x14ac:dyDescent="0.3">
      <c r="A94" s="488"/>
      <c r="B94" s="143"/>
      <c r="C94" s="399"/>
      <c r="D94" s="16"/>
      <c r="E94" s="17">
        <v>2017</v>
      </c>
      <c r="F94" s="17"/>
      <c r="G94" s="48">
        <f t="shared" si="14"/>
        <v>0</v>
      </c>
      <c r="H94" s="48"/>
      <c r="I94" s="48"/>
      <c r="J94" s="48"/>
      <c r="K94" s="48"/>
      <c r="L94" s="12"/>
      <c r="M94" s="19"/>
      <c r="N94" s="436"/>
      <c r="O94" s="437"/>
      <c r="P94" s="71"/>
    </row>
    <row r="95" spans="1:16" ht="18.600000000000001" thickBot="1" x14ac:dyDescent="0.35">
      <c r="A95" s="488"/>
      <c r="B95" s="143"/>
      <c r="C95" s="399"/>
      <c r="D95" s="16"/>
      <c r="E95" s="17">
        <v>2018</v>
      </c>
      <c r="F95" s="17"/>
      <c r="G95" s="48">
        <f t="shared" si="14"/>
        <v>0</v>
      </c>
      <c r="H95" s="48"/>
      <c r="I95" s="48"/>
      <c r="J95" s="48"/>
      <c r="K95" s="48"/>
      <c r="L95" s="12"/>
      <c r="M95" s="19"/>
      <c r="N95" s="436"/>
      <c r="O95" s="437"/>
      <c r="P95" s="71"/>
    </row>
    <row r="96" spans="1:16" s="267" customFormat="1" ht="72" x14ac:dyDescent="0.3">
      <c r="A96" s="488"/>
      <c r="B96" s="268" t="s">
        <v>316</v>
      </c>
      <c r="C96" s="399"/>
      <c r="D96" s="219">
        <v>240</v>
      </c>
      <c r="E96" s="159">
        <v>2019</v>
      </c>
      <c r="F96" s="159"/>
      <c r="G96" s="226">
        <v>5600</v>
      </c>
      <c r="H96" s="227">
        <f>G96*0.3</f>
        <v>1680</v>
      </c>
      <c r="I96" s="227">
        <f>G96*0.35</f>
        <v>1959.9999999999998</v>
      </c>
      <c r="J96" s="227">
        <f>G96*0.05</f>
        <v>280</v>
      </c>
      <c r="K96" s="227">
        <f>G96*0.3</f>
        <v>1680</v>
      </c>
      <c r="L96" s="266"/>
      <c r="M96" s="241">
        <f>K96</f>
        <v>1680</v>
      </c>
      <c r="N96" s="436"/>
      <c r="O96" s="437"/>
      <c r="P96" s="224"/>
    </row>
    <row r="97" spans="1:16" ht="18.600000000000001" thickBot="1" x14ac:dyDescent="0.35">
      <c r="A97" s="488"/>
      <c r="B97" s="247"/>
      <c r="C97" s="400"/>
      <c r="D97" s="21"/>
      <c r="E97" s="22">
        <v>2020</v>
      </c>
      <c r="F97" s="22"/>
      <c r="G97" s="49">
        <f t="shared" si="14"/>
        <v>0</v>
      </c>
      <c r="H97" s="49"/>
      <c r="I97" s="49"/>
      <c r="J97" s="49"/>
      <c r="K97" s="49"/>
      <c r="L97" s="24"/>
      <c r="M97" s="26"/>
      <c r="N97" s="436"/>
      <c r="O97" s="437"/>
      <c r="P97" s="71"/>
    </row>
    <row r="98" spans="1:16" x14ac:dyDescent="0.3">
      <c r="A98" s="488"/>
      <c r="B98" s="144"/>
      <c r="C98" s="398" t="s">
        <v>99</v>
      </c>
      <c r="D98" s="10"/>
      <c r="E98" s="11">
        <v>2014</v>
      </c>
      <c r="F98" s="11"/>
      <c r="G98" s="47">
        <f t="shared" si="14"/>
        <v>0</v>
      </c>
      <c r="H98" s="47"/>
      <c r="I98" s="47"/>
      <c r="J98" s="47"/>
      <c r="K98" s="47"/>
      <c r="L98" s="13"/>
      <c r="M98" s="15"/>
      <c r="N98" s="436"/>
      <c r="O98" s="437"/>
      <c r="P98" s="71"/>
    </row>
    <row r="99" spans="1:16" ht="18.600000000000001" thickBot="1" x14ac:dyDescent="0.35">
      <c r="A99" s="488"/>
      <c r="B99" s="143"/>
      <c r="C99" s="399"/>
      <c r="D99" s="16"/>
      <c r="E99" s="17">
        <v>2015</v>
      </c>
      <c r="F99" s="17"/>
      <c r="G99" s="48">
        <f t="shared" si="14"/>
        <v>0</v>
      </c>
      <c r="H99" s="48"/>
      <c r="I99" s="48"/>
      <c r="J99" s="48"/>
      <c r="K99" s="48"/>
      <c r="L99" s="12"/>
      <c r="M99" s="19"/>
      <c r="N99" s="436"/>
      <c r="O99" s="437"/>
      <c r="P99" s="71"/>
    </row>
    <row r="100" spans="1:16" s="267" customFormat="1" ht="72" x14ac:dyDescent="0.3">
      <c r="A100" s="488"/>
      <c r="B100" s="268" t="s">
        <v>317</v>
      </c>
      <c r="C100" s="399"/>
      <c r="D100" s="219">
        <v>420</v>
      </c>
      <c r="E100" s="159">
        <v>2016</v>
      </c>
      <c r="F100" s="159"/>
      <c r="G100" s="226">
        <v>8050</v>
      </c>
      <c r="H100" s="227">
        <f>G100*0.3</f>
        <v>2415</v>
      </c>
      <c r="I100" s="227">
        <f>G100*0.35</f>
        <v>2817.5</v>
      </c>
      <c r="J100" s="227">
        <f>G100*0.05</f>
        <v>402.5</v>
      </c>
      <c r="K100" s="227">
        <f>G100*0.3</f>
        <v>2415</v>
      </c>
      <c r="L100" s="266"/>
      <c r="M100" s="241">
        <f>K100</f>
        <v>2415</v>
      </c>
      <c r="N100" s="436"/>
      <c r="O100" s="437"/>
      <c r="P100" s="224"/>
    </row>
    <row r="101" spans="1:16" ht="54.6" thickBot="1" x14ac:dyDescent="0.35">
      <c r="A101" s="488"/>
      <c r="B101" s="143" t="s">
        <v>269</v>
      </c>
      <c r="C101" s="399"/>
      <c r="D101" s="16">
        <v>230</v>
      </c>
      <c r="E101" s="17">
        <v>2017</v>
      </c>
      <c r="F101" s="17"/>
      <c r="G101" s="48">
        <v>8421</v>
      </c>
      <c r="H101" s="49">
        <f>G101*0.3</f>
        <v>2526.2999999999997</v>
      </c>
      <c r="I101" s="49">
        <f>G101*0.65</f>
        <v>5473.6500000000005</v>
      </c>
      <c r="J101" s="49">
        <f>G101*0.05</f>
        <v>421.05</v>
      </c>
      <c r="K101" s="48"/>
      <c r="L101" s="12"/>
      <c r="M101" s="19"/>
      <c r="N101" s="436"/>
      <c r="O101" s="437"/>
      <c r="P101" s="71"/>
    </row>
    <row r="102" spans="1:16" x14ac:dyDescent="0.3">
      <c r="A102" s="488"/>
      <c r="B102" s="143"/>
      <c r="C102" s="399"/>
      <c r="D102" s="16"/>
      <c r="E102" s="17">
        <v>2018</v>
      </c>
      <c r="F102" s="17"/>
      <c r="G102" s="48">
        <f t="shared" si="14"/>
        <v>0</v>
      </c>
      <c r="H102" s="48"/>
      <c r="I102" s="48"/>
      <c r="J102" s="48"/>
      <c r="K102" s="48"/>
      <c r="L102" s="12"/>
      <c r="M102" s="19"/>
      <c r="N102" s="436"/>
      <c r="O102" s="437"/>
      <c r="P102" s="71"/>
    </row>
    <row r="103" spans="1:16" ht="18.600000000000001" thickBot="1" x14ac:dyDescent="0.35">
      <c r="A103" s="488"/>
      <c r="B103" s="143"/>
      <c r="C103" s="399"/>
      <c r="D103" s="16"/>
      <c r="E103" s="17">
        <v>2019</v>
      </c>
      <c r="F103" s="17"/>
      <c r="G103" s="48">
        <f t="shared" si="14"/>
        <v>0</v>
      </c>
      <c r="H103" s="48"/>
      <c r="I103" s="48"/>
      <c r="J103" s="48"/>
      <c r="K103" s="48"/>
      <c r="L103" s="12"/>
      <c r="M103" s="19"/>
      <c r="N103" s="436"/>
      <c r="O103" s="437"/>
      <c r="P103" s="71"/>
    </row>
    <row r="104" spans="1:16" s="267" customFormat="1" ht="72.599999999999994" thickBot="1" x14ac:dyDescent="0.35">
      <c r="A104" s="488"/>
      <c r="B104" s="269" t="s">
        <v>331</v>
      </c>
      <c r="C104" s="400"/>
      <c r="D104" s="221">
        <v>480</v>
      </c>
      <c r="E104" s="165">
        <v>2020</v>
      </c>
      <c r="F104" s="165"/>
      <c r="G104" s="229">
        <v>11600</v>
      </c>
      <c r="H104" s="227">
        <f>G104*0.3</f>
        <v>3480</v>
      </c>
      <c r="I104" s="227">
        <f>G104*0.35</f>
        <v>4059.9999999999995</v>
      </c>
      <c r="J104" s="227">
        <f>G104*0.05</f>
        <v>580</v>
      </c>
      <c r="K104" s="227">
        <f>G104*0.3</f>
        <v>3480</v>
      </c>
      <c r="L104" s="266"/>
      <c r="M104" s="241">
        <f>K104</f>
        <v>3480</v>
      </c>
      <c r="N104" s="436"/>
      <c r="O104" s="437"/>
      <c r="P104" s="224"/>
    </row>
    <row r="105" spans="1:16" s="267" customFormat="1" ht="72" x14ac:dyDescent="0.3">
      <c r="A105" s="488"/>
      <c r="B105" s="265" t="s">
        <v>318</v>
      </c>
      <c r="C105" s="398" t="s">
        <v>102</v>
      </c>
      <c r="D105" s="218">
        <v>540</v>
      </c>
      <c r="E105" s="153">
        <v>2014</v>
      </c>
      <c r="F105" s="153"/>
      <c r="G105" s="227">
        <v>9000</v>
      </c>
      <c r="H105" s="227">
        <f>G105*0.3</f>
        <v>2700</v>
      </c>
      <c r="I105" s="227">
        <f>G105*0.35</f>
        <v>3150</v>
      </c>
      <c r="J105" s="227">
        <f>G105*0.05</f>
        <v>450</v>
      </c>
      <c r="K105" s="227">
        <f>G105*0.3</f>
        <v>2700</v>
      </c>
      <c r="L105" s="266"/>
      <c r="M105" s="241">
        <f>K105</f>
        <v>2700</v>
      </c>
      <c r="N105" s="436"/>
      <c r="O105" s="437"/>
      <c r="P105" s="224"/>
    </row>
    <row r="106" spans="1:16" x14ac:dyDescent="0.3">
      <c r="A106" s="488"/>
      <c r="B106" s="143"/>
      <c r="C106" s="399"/>
      <c r="D106" s="16"/>
      <c r="E106" s="17">
        <v>2015</v>
      </c>
      <c r="F106" s="17"/>
      <c r="G106" s="48">
        <f t="shared" si="14"/>
        <v>0</v>
      </c>
      <c r="H106" s="48"/>
      <c r="I106" s="48"/>
      <c r="J106" s="48"/>
      <c r="K106" s="48"/>
      <c r="L106" s="12"/>
      <c r="M106" s="19"/>
      <c r="N106" s="436"/>
      <c r="O106" s="437"/>
      <c r="P106" s="71"/>
    </row>
    <row r="107" spans="1:16" ht="18.600000000000001" thickBot="1" x14ac:dyDescent="0.35">
      <c r="A107" s="488"/>
      <c r="B107" s="143"/>
      <c r="C107" s="399"/>
      <c r="D107" s="16"/>
      <c r="E107" s="17">
        <v>2016</v>
      </c>
      <c r="F107" s="17"/>
      <c r="G107" s="48">
        <f t="shared" si="14"/>
        <v>0</v>
      </c>
      <c r="H107" s="48"/>
      <c r="I107" s="48"/>
      <c r="J107" s="48"/>
      <c r="K107" s="48"/>
      <c r="L107" s="12"/>
      <c r="M107" s="19"/>
      <c r="N107" s="436"/>
      <c r="O107" s="437"/>
      <c r="P107" s="71"/>
    </row>
    <row r="108" spans="1:16" ht="54" x14ac:dyDescent="0.3">
      <c r="A108" s="488"/>
      <c r="B108" s="144" t="s">
        <v>268</v>
      </c>
      <c r="C108" s="399"/>
      <c r="D108" s="16">
        <v>527</v>
      </c>
      <c r="E108" s="17">
        <v>2017</v>
      </c>
      <c r="F108" s="17"/>
      <c r="G108" s="48">
        <v>17918</v>
      </c>
      <c r="H108" s="47">
        <f>G108*0.3</f>
        <v>5375.4</v>
      </c>
      <c r="I108" s="47">
        <f>G108*0.35</f>
        <v>6271.2999999999993</v>
      </c>
      <c r="J108" s="47">
        <f>G108*0.05</f>
        <v>895.90000000000009</v>
      </c>
      <c r="K108" s="47">
        <f>G108*0.3</f>
        <v>5375.4</v>
      </c>
      <c r="L108" s="12"/>
      <c r="M108" s="19"/>
      <c r="N108" s="436"/>
      <c r="O108" s="437"/>
      <c r="P108" s="71"/>
    </row>
    <row r="109" spans="1:16" ht="18.600000000000001" thickBot="1" x14ac:dyDescent="0.35">
      <c r="A109" s="488"/>
      <c r="B109" s="143"/>
      <c r="C109" s="399"/>
      <c r="D109" s="16"/>
      <c r="E109" s="17">
        <v>2018</v>
      </c>
      <c r="F109" s="17"/>
      <c r="G109" s="48">
        <f t="shared" si="14"/>
        <v>0</v>
      </c>
      <c r="H109" s="48"/>
      <c r="I109" s="48"/>
      <c r="J109" s="48"/>
      <c r="K109" s="48"/>
      <c r="L109" s="12"/>
      <c r="M109" s="19"/>
      <c r="N109" s="436"/>
      <c r="O109" s="437"/>
      <c r="P109" s="71"/>
    </row>
    <row r="110" spans="1:16" s="267" customFormat="1" ht="72" x14ac:dyDescent="0.3">
      <c r="A110" s="488"/>
      <c r="B110" s="268" t="s">
        <v>319</v>
      </c>
      <c r="C110" s="399"/>
      <c r="D110" s="219">
        <v>360</v>
      </c>
      <c r="E110" s="159">
        <v>2019</v>
      </c>
      <c r="F110" s="159"/>
      <c r="G110" s="226">
        <v>8400</v>
      </c>
      <c r="H110" s="227">
        <f>G110*0.3</f>
        <v>2520</v>
      </c>
      <c r="I110" s="227">
        <f>G110*0.35</f>
        <v>2940</v>
      </c>
      <c r="J110" s="227">
        <f>G110*0.05</f>
        <v>420</v>
      </c>
      <c r="K110" s="227">
        <f>G110*0.3</f>
        <v>2520</v>
      </c>
      <c r="L110" s="266"/>
      <c r="M110" s="241">
        <f>K110</f>
        <v>2520</v>
      </c>
      <c r="N110" s="436"/>
      <c r="O110" s="437"/>
      <c r="P110" s="224"/>
    </row>
    <row r="111" spans="1:16" ht="18.600000000000001" thickBot="1" x14ac:dyDescent="0.35">
      <c r="A111" s="488"/>
      <c r="B111" s="247"/>
      <c r="C111" s="400"/>
      <c r="D111" s="21"/>
      <c r="E111" s="22">
        <v>2020</v>
      </c>
      <c r="F111" s="22"/>
      <c r="G111" s="49">
        <f t="shared" si="14"/>
        <v>0</v>
      </c>
      <c r="H111" s="49"/>
      <c r="I111" s="49"/>
      <c r="J111" s="49"/>
      <c r="K111" s="49"/>
      <c r="L111" s="24"/>
      <c r="M111" s="26"/>
      <c r="N111" s="436"/>
      <c r="O111" s="437"/>
      <c r="P111" s="71"/>
    </row>
    <row r="112" spans="1:16" x14ac:dyDescent="0.3">
      <c r="A112" s="488"/>
      <c r="B112" s="144"/>
      <c r="C112" s="398" t="s">
        <v>106</v>
      </c>
      <c r="D112" s="10"/>
      <c r="E112" s="11">
        <v>2014</v>
      </c>
      <c r="F112" s="11"/>
      <c r="G112" s="47">
        <f t="shared" si="14"/>
        <v>0</v>
      </c>
      <c r="H112" s="47"/>
      <c r="I112" s="47"/>
      <c r="J112" s="47"/>
      <c r="K112" s="47"/>
      <c r="L112" s="13"/>
      <c r="M112" s="15"/>
      <c r="N112" s="436"/>
      <c r="O112" s="437"/>
      <c r="P112" s="71"/>
    </row>
    <row r="113" spans="1:16" ht="18.600000000000001" thickBot="1" x14ac:dyDescent="0.35">
      <c r="A113" s="488"/>
      <c r="B113" s="143"/>
      <c r="C113" s="399"/>
      <c r="D113" s="16"/>
      <c r="E113" s="17">
        <v>2015</v>
      </c>
      <c r="F113" s="17"/>
      <c r="G113" s="48">
        <f t="shared" si="14"/>
        <v>0</v>
      </c>
      <c r="H113" s="48"/>
      <c r="I113" s="48"/>
      <c r="J113" s="48"/>
      <c r="K113" s="48"/>
      <c r="L113" s="12"/>
      <c r="M113" s="19"/>
      <c r="N113" s="436"/>
      <c r="O113" s="437"/>
      <c r="P113" s="71"/>
    </row>
    <row r="114" spans="1:16" s="267" customFormat="1" ht="72" x14ac:dyDescent="0.3">
      <c r="A114" s="488"/>
      <c r="B114" s="268" t="s">
        <v>332</v>
      </c>
      <c r="C114" s="399"/>
      <c r="D114" s="219">
        <v>600</v>
      </c>
      <c r="E114" s="159">
        <v>2016</v>
      </c>
      <c r="F114" s="159"/>
      <c r="G114" s="226">
        <v>11500</v>
      </c>
      <c r="H114" s="227">
        <f>G114*0.3</f>
        <v>3450</v>
      </c>
      <c r="I114" s="227">
        <f>G114*0.35</f>
        <v>4024.9999999999995</v>
      </c>
      <c r="J114" s="227">
        <f>G114*0.05</f>
        <v>575</v>
      </c>
      <c r="K114" s="227">
        <f>G114*0.3</f>
        <v>3450</v>
      </c>
      <c r="L114" s="266"/>
      <c r="M114" s="241">
        <f>K114</f>
        <v>3450</v>
      </c>
      <c r="N114" s="436"/>
      <c r="O114" s="437"/>
      <c r="P114" s="224"/>
    </row>
    <row r="115" spans="1:16" x14ac:dyDescent="0.3">
      <c r="A115" s="488"/>
      <c r="B115" s="143"/>
      <c r="C115" s="399"/>
      <c r="D115" s="16"/>
      <c r="E115" s="17">
        <v>2017</v>
      </c>
      <c r="F115" s="17"/>
      <c r="G115" s="48">
        <f t="shared" si="14"/>
        <v>0</v>
      </c>
      <c r="H115" s="48"/>
      <c r="I115" s="48"/>
      <c r="J115" s="48"/>
      <c r="K115" s="48"/>
      <c r="L115" s="12"/>
      <c r="M115" s="19"/>
      <c r="N115" s="436"/>
      <c r="O115" s="437"/>
      <c r="P115" s="71"/>
    </row>
    <row r="116" spans="1:16" ht="54" x14ac:dyDescent="0.3">
      <c r="A116" s="488"/>
      <c r="B116" s="143" t="s">
        <v>269</v>
      </c>
      <c r="C116" s="399"/>
      <c r="D116" s="16">
        <v>230</v>
      </c>
      <c r="E116" s="17">
        <v>2018</v>
      </c>
      <c r="F116" s="17"/>
      <c r="G116" s="48">
        <v>8421</v>
      </c>
      <c r="H116" s="48">
        <f>G116*0.3</f>
        <v>2526.2999999999997</v>
      </c>
      <c r="I116" s="48">
        <f>G116*0.65</f>
        <v>5473.6500000000005</v>
      </c>
      <c r="J116" s="48">
        <f>G116*0.05</f>
        <v>421.05</v>
      </c>
      <c r="K116" s="48"/>
      <c r="L116" s="12"/>
      <c r="M116" s="19"/>
      <c r="N116" s="436"/>
      <c r="O116" s="437"/>
      <c r="P116" s="71"/>
    </row>
    <row r="117" spans="1:16" ht="18.600000000000001" thickBot="1" x14ac:dyDescent="0.35">
      <c r="A117" s="488"/>
      <c r="B117" s="143"/>
      <c r="C117" s="399"/>
      <c r="D117" s="16"/>
      <c r="E117" s="17">
        <v>2019</v>
      </c>
      <c r="F117" s="17"/>
      <c r="G117" s="48">
        <f t="shared" si="14"/>
        <v>0</v>
      </c>
      <c r="H117" s="48"/>
      <c r="I117" s="48"/>
      <c r="J117" s="48"/>
      <c r="K117" s="48"/>
      <c r="L117" s="12"/>
      <c r="M117" s="19"/>
      <c r="N117" s="436"/>
      <c r="O117" s="437"/>
      <c r="P117" s="71"/>
    </row>
    <row r="118" spans="1:16" s="267" customFormat="1" ht="72.599999999999994" thickBot="1" x14ac:dyDescent="0.35">
      <c r="A118" s="488"/>
      <c r="B118" s="269" t="s">
        <v>320</v>
      </c>
      <c r="C118" s="400"/>
      <c r="D118" s="221">
        <v>300</v>
      </c>
      <c r="E118" s="165">
        <v>2020</v>
      </c>
      <c r="F118" s="165"/>
      <c r="G118" s="229">
        <v>7250</v>
      </c>
      <c r="H118" s="227">
        <f t="shared" ref="H118:H129" si="15">G118*0.3</f>
        <v>2175</v>
      </c>
      <c r="I118" s="227">
        <f t="shared" ref="I118:I126" si="16">G118*0.35</f>
        <v>2537.5</v>
      </c>
      <c r="J118" s="227">
        <f t="shared" ref="J118:J129" si="17">G118*0.05</f>
        <v>362.5</v>
      </c>
      <c r="K118" s="227">
        <f t="shared" ref="K118:K126" si="18">G118*0.3</f>
        <v>2175</v>
      </c>
      <c r="L118" s="266"/>
      <c r="M118" s="241">
        <f>K118</f>
        <v>2175</v>
      </c>
      <c r="N118" s="436"/>
      <c r="O118" s="437"/>
      <c r="P118" s="224"/>
    </row>
    <row r="119" spans="1:16" s="267" customFormat="1" ht="83.4" customHeight="1" thickBot="1" x14ac:dyDescent="0.35">
      <c r="A119" s="488"/>
      <c r="B119" s="279" t="s">
        <v>322</v>
      </c>
      <c r="C119" s="398" t="s">
        <v>152</v>
      </c>
      <c r="D119" s="290">
        <v>1200</v>
      </c>
      <c r="E119" s="153">
        <v>2014</v>
      </c>
      <c r="F119" s="153"/>
      <c r="G119" s="227">
        <v>20000</v>
      </c>
      <c r="H119" s="227">
        <f t="shared" si="15"/>
        <v>6000</v>
      </c>
      <c r="I119" s="227">
        <f t="shared" si="16"/>
        <v>7000</v>
      </c>
      <c r="J119" s="227">
        <f t="shared" si="17"/>
        <v>1000</v>
      </c>
      <c r="K119" s="227">
        <f t="shared" si="18"/>
        <v>6000</v>
      </c>
      <c r="L119" s="266"/>
      <c r="M119" s="241"/>
      <c r="N119" s="436"/>
      <c r="O119" s="437"/>
      <c r="P119" s="224"/>
    </row>
    <row r="120" spans="1:16" ht="72.599999999999994" thickBot="1" x14ac:dyDescent="0.35">
      <c r="A120" s="488"/>
      <c r="B120" s="144" t="s">
        <v>321</v>
      </c>
      <c r="C120" s="399"/>
      <c r="D120" s="16">
        <f>461</f>
        <v>461</v>
      </c>
      <c r="E120" s="17">
        <v>2015</v>
      </c>
      <c r="F120" s="17"/>
      <c r="G120" s="48">
        <v>15678.3</v>
      </c>
      <c r="H120" s="47">
        <f t="shared" si="15"/>
        <v>4703.49</v>
      </c>
      <c r="I120" s="47">
        <f t="shared" si="16"/>
        <v>5487.4049999999997</v>
      </c>
      <c r="J120" s="47">
        <f t="shared" si="17"/>
        <v>783.91499999999996</v>
      </c>
      <c r="K120" s="47">
        <f t="shared" si="18"/>
        <v>4703.49</v>
      </c>
      <c r="L120" s="12"/>
      <c r="M120" s="19"/>
      <c r="N120" s="436"/>
      <c r="O120" s="437"/>
      <c r="P120" s="71"/>
    </row>
    <row r="121" spans="1:16" s="267" customFormat="1" ht="81" customHeight="1" thickBot="1" x14ac:dyDescent="0.35">
      <c r="A121" s="488"/>
      <c r="B121" s="297" t="s">
        <v>322</v>
      </c>
      <c r="C121" s="399"/>
      <c r="D121" s="291">
        <v>1200</v>
      </c>
      <c r="E121" s="159">
        <v>2015</v>
      </c>
      <c r="F121" s="159"/>
      <c r="G121" s="226">
        <v>22000</v>
      </c>
      <c r="H121" s="227">
        <f t="shared" si="15"/>
        <v>6600</v>
      </c>
      <c r="I121" s="227">
        <f t="shared" si="16"/>
        <v>7699.9999999999991</v>
      </c>
      <c r="J121" s="227">
        <f t="shared" si="17"/>
        <v>1100</v>
      </c>
      <c r="K121" s="227">
        <f t="shared" si="18"/>
        <v>6600</v>
      </c>
      <c r="L121" s="266"/>
      <c r="M121" s="241"/>
      <c r="N121" s="436"/>
      <c r="O121" s="437"/>
      <c r="P121" s="224"/>
    </row>
    <row r="122" spans="1:16" s="267" customFormat="1" ht="72.599999999999994" thickBot="1" x14ac:dyDescent="0.35">
      <c r="A122" s="488"/>
      <c r="B122" s="297" t="s">
        <v>322</v>
      </c>
      <c r="C122" s="399"/>
      <c r="D122" s="291">
        <v>1200</v>
      </c>
      <c r="E122" s="159">
        <v>2016</v>
      </c>
      <c r="F122" s="159"/>
      <c r="G122" s="226">
        <v>23000</v>
      </c>
      <c r="H122" s="227">
        <f t="shared" si="15"/>
        <v>6900</v>
      </c>
      <c r="I122" s="227">
        <f t="shared" si="16"/>
        <v>8049.9999999999991</v>
      </c>
      <c r="J122" s="227">
        <f t="shared" si="17"/>
        <v>1150</v>
      </c>
      <c r="K122" s="227">
        <f t="shared" si="18"/>
        <v>6900</v>
      </c>
      <c r="L122" s="266"/>
      <c r="M122" s="241"/>
      <c r="N122" s="436"/>
      <c r="O122" s="437"/>
      <c r="P122" s="224"/>
    </row>
    <row r="123" spans="1:16" s="267" customFormat="1" ht="72" x14ac:dyDescent="0.3">
      <c r="A123" s="488"/>
      <c r="B123" s="297" t="s">
        <v>322</v>
      </c>
      <c r="C123" s="399"/>
      <c r="D123" s="291">
        <v>1200</v>
      </c>
      <c r="E123" s="159">
        <v>2017</v>
      </c>
      <c r="F123" s="159"/>
      <c r="G123" s="226">
        <v>25000</v>
      </c>
      <c r="H123" s="227">
        <f t="shared" si="15"/>
        <v>7500</v>
      </c>
      <c r="I123" s="227">
        <f t="shared" si="16"/>
        <v>8750</v>
      </c>
      <c r="J123" s="227">
        <f t="shared" si="17"/>
        <v>1250</v>
      </c>
      <c r="K123" s="227">
        <f t="shared" si="18"/>
        <v>7500</v>
      </c>
      <c r="L123" s="266"/>
      <c r="M123" s="241"/>
      <c r="N123" s="436"/>
      <c r="O123" s="437"/>
      <c r="P123" s="224"/>
    </row>
    <row r="124" spans="1:16" s="267" customFormat="1" ht="72.599999999999994" thickBot="1" x14ac:dyDescent="0.35">
      <c r="A124" s="488"/>
      <c r="B124" s="297" t="s">
        <v>322</v>
      </c>
      <c r="C124" s="399"/>
      <c r="D124" s="291">
        <v>1200</v>
      </c>
      <c r="E124" s="159">
        <v>2018</v>
      </c>
      <c r="F124" s="159"/>
      <c r="G124" s="226">
        <v>27000</v>
      </c>
      <c r="H124" s="228">
        <f t="shared" si="15"/>
        <v>8100</v>
      </c>
      <c r="I124" s="228">
        <f t="shared" si="16"/>
        <v>9450</v>
      </c>
      <c r="J124" s="228">
        <f t="shared" si="17"/>
        <v>1350</v>
      </c>
      <c r="K124" s="228">
        <f t="shared" si="18"/>
        <v>8100</v>
      </c>
      <c r="L124" s="298"/>
      <c r="M124" s="299"/>
      <c r="N124" s="436"/>
      <c r="O124" s="437"/>
      <c r="P124" s="224"/>
    </row>
    <row r="125" spans="1:16" ht="54" x14ac:dyDescent="0.3">
      <c r="A125" s="488"/>
      <c r="B125" s="144" t="s">
        <v>266</v>
      </c>
      <c r="C125" s="399"/>
      <c r="D125" s="16">
        <v>593</v>
      </c>
      <c r="E125" s="17">
        <v>2018</v>
      </c>
      <c r="F125" s="17"/>
      <c r="G125" s="48">
        <v>20158</v>
      </c>
      <c r="H125" s="51">
        <f t="shared" si="15"/>
        <v>6047.4</v>
      </c>
      <c r="I125" s="51">
        <f t="shared" si="16"/>
        <v>7055.2999999999993</v>
      </c>
      <c r="J125" s="51">
        <f t="shared" si="17"/>
        <v>1007.9000000000001</v>
      </c>
      <c r="K125" s="51">
        <f t="shared" si="18"/>
        <v>6047.4</v>
      </c>
      <c r="L125" s="12"/>
      <c r="M125" s="19"/>
      <c r="N125" s="436"/>
      <c r="O125" s="437"/>
      <c r="P125" s="71"/>
    </row>
    <row r="126" spans="1:16" s="267" customFormat="1" ht="72" x14ac:dyDescent="0.3">
      <c r="A126" s="488"/>
      <c r="B126" s="297" t="s">
        <v>322</v>
      </c>
      <c r="C126" s="399"/>
      <c r="D126" s="291">
        <v>1200</v>
      </c>
      <c r="E126" s="159">
        <v>2019</v>
      </c>
      <c r="F126" s="159"/>
      <c r="G126" s="226">
        <v>28000</v>
      </c>
      <c r="H126" s="228">
        <f t="shared" si="15"/>
        <v>8400</v>
      </c>
      <c r="I126" s="228">
        <f t="shared" si="16"/>
        <v>9800</v>
      </c>
      <c r="J126" s="228">
        <f t="shared" si="17"/>
        <v>1400</v>
      </c>
      <c r="K126" s="228">
        <f t="shared" si="18"/>
        <v>8400</v>
      </c>
      <c r="L126" s="298"/>
      <c r="M126" s="299"/>
      <c r="N126" s="436"/>
      <c r="O126" s="437"/>
      <c r="P126" s="224"/>
    </row>
    <row r="127" spans="1:16" ht="54" x14ac:dyDescent="0.3">
      <c r="A127" s="488"/>
      <c r="B127" s="143" t="s">
        <v>270</v>
      </c>
      <c r="C127" s="399"/>
      <c r="D127" s="16">
        <v>260</v>
      </c>
      <c r="E127" s="17">
        <v>2019</v>
      </c>
      <c r="F127" s="17"/>
      <c r="G127" s="48">
        <v>9474</v>
      </c>
      <c r="H127" s="48">
        <f t="shared" si="15"/>
        <v>2842.2</v>
      </c>
      <c r="I127" s="48">
        <f>G127*0.65</f>
        <v>6158.1</v>
      </c>
      <c r="J127" s="48">
        <f t="shared" si="17"/>
        <v>473.70000000000005</v>
      </c>
      <c r="K127" s="48"/>
      <c r="L127" s="12"/>
      <c r="M127" s="19"/>
      <c r="N127" s="436"/>
      <c r="O127" s="437"/>
      <c r="P127" s="71"/>
    </row>
    <row r="128" spans="1:16" s="267" customFormat="1" ht="72.599999999999994" thickBot="1" x14ac:dyDescent="0.35">
      <c r="A128" s="488"/>
      <c r="B128" s="297" t="s">
        <v>322</v>
      </c>
      <c r="C128" s="399"/>
      <c r="D128" s="238">
        <v>1200</v>
      </c>
      <c r="E128" s="234">
        <v>2020</v>
      </c>
      <c r="F128" s="234"/>
      <c r="G128" s="240">
        <v>29000</v>
      </c>
      <c r="H128" s="228">
        <f t="shared" si="15"/>
        <v>8700</v>
      </c>
      <c r="I128" s="228">
        <f>G128*0.35</f>
        <v>10150</v>
      </c>
      <c r="J128" s="228">
        <f t="shared" si="17"/>
        <v>1450</v>
      </c>
      <c r="K128" s="228">
        <f>G128*0.3</f>
        <v>8700</v>
      </c>
      <c r="L128" s="298"/>
      <c r="M128" s="299"/>
      <c r="N128" s="436"/>
      <c r="O128" s="437"/>
      <c r="P128" s="224"/>
    </row>
    <row r="129" spans="1:16" ht="54.6" thickBot="1" x14ac:dyDescent="0.35">
      <c r="A129" s="488"/>
      <c r="B129" s="144" t="s">
        <v>267</v>
      </c>
      <c r="C129" s="400"/>
      <c r="D129" s="21">
        <v>659</v>
      </c>
      <c r="E129" s="22">
        <v>2020</v>
      </c>
      <c r="F129" s="22"/>
      <c r="G129" s="49">
        <v>22398</v>
      </c>
      <c r="H129" s="51">
        <f t="shared" si="15"/>
        <v>6719.4</v>
      </c>
      <c r="I129" s="51">
        <f>G129*0.35</f>
        <v>7839.2999999999993</v>
      </c>
      <c r="J129" s="51">
        <f t="shared" si="17"/>
        <v>1119.9000000000001</v>
      </c>
      <c r="K129" s="51">
        <f>G129*0.3</f>
        <v>6719.4</v>
      </c>
      <c r="L129" s="24"/>
      <c r="M129" s="26"/>
      <c r="N129" s="436"/>
      <c r="O129" s="437"/>
      <c r="P129" s="71"/>
    </row>
    <row r="130" spans="1:16" s="129" customFormat="1" ht="21" x14ac:dyDescent="0.3">
      <c r="A130" s="432" t="s">
        <v>16</v>
      </c>
      <c r="B130" s="432"/>
      <c r="C130" s="432"/>
      <c r="D130" s="432"/>
      <c r="E130" s="432"/>
      <c r="F130" s="432"/>
      <c r="G130" s="432"/>
      <c r="H130" s="432"/>
      <c r="I130" s="432"/>
      <c r="J130" s="432"/>
      <c r="K130" s="432"/>
      <c r="L130" s="432"/>
      <c r="M130" s="432"/>
      <c r="N130" s="432"/>
      <c r="O130" s="432"/>
      <c r="P130" s="128"/>
    </row>
    <row r="131" spans="1:16" s="96" customFormat="1" ht="16.2" thickBot="1" x14ac:dyDescent="0.35">
      <c r="A131" s="410" t="s">
        <v>17</v>
      </c>
      <c r="B131" s="474"/>
      <c r="C131" s="474"/>
      <c r="D131" s="474"/>
      <c r="E131" s="474"/>
      <c r="F131" s="474"/>
      <c r="G131" s="474"/>
      <c r="H131" s="474"/>
      <c r="I131" s="474"/>
      <c r="J131" s="474"/>
      <c r="K131" s="474"/>
      <c r="L131" s="474"/>
      <c r="M131" s="474"/>
      <c r="N131" s="410"/>
      <c r="O131" s="411"/>
      <c r="P131" s="95"/>
    </row>
    <row r="132" spans="1:16" ht="15.6" x14ac:dyDescent="0.3">
      <c r="A132" s="440" t="s">
        <v>18</v>
      </c>
      <c r="B132" s="481" t="s">
        <v>19</v>
      </c>
      <c r="C132" s="455" t="s">
        <v>123</v>
      </c>
      <c r="D132" s="33">
        <f>D139+D146</f>
        <v>100</v>
      </c>
      <c r="E132" s="11">
        <v>2014</v>
      </c>
      <c r="F132" s="34">
        <f>F139+F146</f>
        <v>0</v>
      </c>
      <c r="G132" s="72">
        <f t="shared" ref="G132:K132" si="19">G139+G146</f>
        <v>54736.800000000003</v>
      </c>
      <c r="H132" s="72">
        <f t="shared" si="19"/>
        <v>0</v>
      </c>
      <c r="I132" s="72">
        <f t="shared" si="19"/>
        <v>52000</v>
      </c>
      <c r="J132" s="72">
        <f t="shared" si="19"/>
        <v>2736.8</v>
      </c>
      <c r="K132" s="72">
        <f t="shared" si="19"/>
        <v>0</v>
      </c>
      <c r="L132" s="72"/>
      <c r="M132" s="73"/>
      <c r="N132" s="489"/>
      <c r="O132" s="440"/>
      <c r="P132" s="71" t="s">
        <v>117</v>
      </c>
    </row>
    <row r="133" spans="1:16" ht="15.6" x14ac:dyDescent="0.3">
      <c r="A133" s="440"/>
      <c r="B133" s="482"/>
      <c r="C133" s="456"/>
      <c r="D133" s="35">
        <f t="shared" ref="D133" si="20">D140+D147</f>
        <v>80</v>
      </c>
      <c r="E133" s="17">
        <v>2015</v>
      </c>
      <c r="F133" s="20">
        <f t="shared" ref="F133:K133" si="21">F140+F147</f>
        <v>0</v>
      </c>
      <c r="G133" s="53">
        <f t="shared" si="21"/>
        <v>43789.4</v>
      </c>
      <c r="H133" s="53">
        <f t="shared" si="21"/>
        <v>0</v>
      </c>
      <c r="I133" s="53">
        <f t="shared" si="21"/>
        <v>41600</v>
      </c>
      <c r="J133" s="53">
        <f t="shared" si="21"/>
        <v>2189.4</v>
      </c>
      <c r="K133" s="53">
        <f t="shared" si="21"/>
        <v>0</v>
      </c>
      <c r="L133" s="53"/>
      <c r="M133" s="74"/>
      <c r="N133" s="489"/>
      <c r="O133" s="440"/>
      <c r="P133" s="71"/>
    </row>
    <row r="134" spans="1:16" ht="15.6" x14ac:dyDescent="0.3">
      <c r="A134" s="440"/>
      <c r="B134" s="482"/>
      <c r="C134" s="456"/>
      <c r="D134" s="35"/>
      <c r="E134" s="17">
        <v>2016</v>
      </c>
      <c r="F134" s="20">
        <f t="shared" ref="F134:K134" si="22">F141+F148</f>
        <v>0</v>
      </c>
      <c r="G134" s="53">
        <f t="shared" si="22"/>
        <v>0</v>
      </c>
      <c r="H134" s="53">
        <f t="shared" si="22"/>
        <v>0</v>
      </c>
      <c r="I134" s="53">
        <f t="shared" si="22"/>
        <v>0</v>
      </c>
      <c r="J134" s="53">
        <f t="shared" si="22"/>
        <v>0</v>
      </c>
      <c r="K134" s="53">
        <f t="shared" si="22"/>
        <v>0</v>
      </c>
      <c r="L134" s="53"/>
      <c r="M134" s="74"/>
      <c r="N134" s="489"/>
      <c r="O134" s="440"/>
      <c r="P134" s="71"/>
    </row>
    <row r="135" spans="1:16" ht="15.6" x14ac:dyDescent="0.3">
      <c r="A135" s="440"/>
      <c r="B135" s="482"/>
      <c r="C135" s="456"/>
      <c r="D135" s="35"/>
      <c r="E135" s="17">
        <v>2017</v>
      </c>
      <c r="F135" s="20">
        <f t="shared" ref="F135:K135" si="23">F142+F149</f>
        <v>0</v>
      </c>
      <c r="G135" s="53">
        <f t="shared" si="23"/>
        <v>0</v>
      </c>
      <c r="H135" s="53">
        <f t="shared" si="23"/>
        <v>0</v>
      </c>
      <c r="I135" s="53">
        <f t="shared" si="23"/>
        <v>0</v>
      </c>
      <c r="J135" s="53">
        <f t="shared" si="23"/>
        <v>0</v>
      </c>
      <c r="K135" s="53">
        <f t="shared" si="23"/>
        <v>0</v>
      </c>
      <c r="L135" s="53"/>
      <c r="M135" s="74"/>
      <c r="N135" s="489"/>
      <c r="O135" s="440"/>
      <c r="P135" s="71"/>
    </row>
    <row r="136" spans="1:16" ht="15.6" x14ac:dyDescent="0.3">
      <c r="A136" s="440"/>
      <c r="B136" s="482"/>
      <c r="C136" s="456"/>
      <c r="D136" s="35"/>
      <c r="E136" s="17">
        <v>2018</v>
      </c>
      <c r="F136" s="20">
        <f t="shared" ref="F136:K136" si="24">F143+F150</f>
        <v>0</v>
      </c>
      <c r="G136" s="53">
        <f t="shared" si="24"/>
        <v>0</v>
      </c>
      <c r="H136" s="53">
        <f t="shared" si="24"/>
        <v>0</v>
      </c>
      <c r="I136" s="53">
        <f t="shared" si="24"/>
        <v>0</v>
      </c>
      <c r="J136" s="53">
        <f t="shared" si="24"/>
        <v>0</v>
      </c>
      <c r="K136" s="53">
        <f t="shared" si="24"/>
        <v>0</v>
      </c>
      <c r="L136" s="53"/>
      <c r="M136" s="74"/>
      <c r="N136" s="489"/>
      <c r="O136" s="440"/>
      <c r="P136" s="71"/>
    </row>
    <row r="137" spans="1:16" ht="15.6" x14ac:dyDescent="0.3">
      <c r="A137" s="440"/>
      <c r="B137" s="482"/>
      <c r="C137" s="456"/>
      <c r="D137" s="35"/>
      <c r="E137" s="17">
        <v>2019</v>
      </c>
      <c r="F137" s="20">
        <f t="shared" ref="F137:K137" si="25">F144+F151</f>
        <v>0</v>
      </c>
      <c r="G137" s="53">
        <f t="shared" si="25"/>
        <v>0</v>
      </c>
      <c r="H137" s="53">
        <f t="shared" si="25"/>
        <v>0</v>
      </c>
      <c r="I137" s="53">
        <f t="shared" si="25"/>
        <v>0</v>
      </c>
      <c r="J137" s="53">
        <f t="shared" si="25"/>
        <v>0</v>
      </c>
      <c r="K137" s="53">
        <f t="shared" si="25"/>
        <v>0</v>
      </c>
      <c r="L137" s="53"/>
      <c r="M137" s="74"/>
      <c r="N137" s="489"/>
      <c r="O137" s="440"/>
      <c r="P137" s="71"/>
    </row>
    <row r="138" spans="1:16" ht="16.2" thickBot="1" x14ac:dyDescent="0.35">
      <c r="A138" s="440"/>
      <c r="B138" s="483"/>
      <c r="C138" s="457"/>
      <c r="D138" s="36"/>
      <c r="E138" s="22">
        <v>2020</v>
      </c>
      <c r="F138" s="23">
        <f t="shared" ref="F138:K138" si="26">F145+F152</f>
        <v>0</v>
      </c>
      <c r="G138" s="75">
        <f t="shared" si="26"/>
        <v>0</v>
      </c>
      <c r="H138" s="75">
        <f t="shared" si="26"/>
        <v>0</v>
      </c>
      <c r="I138" s="75">
        <f t="shared" si="26"/>
        <v>0</v>
      </c>
      <c r="J138" s="75">
        <f t="shared" si="26"/>
        <v>0</v>
      </c>
      <c r="K138" s="75">
        <f t="shared" si="26"/>
        <v>0</v>
      </c>
      <c r="L138" s="75"/>
      <c r="M138" s="76"/>
      <c r="N138" s="489"/>
      <c r="O138" s="440"/>
      <c r="P138" s="71"/>
    </row>
    <row r="139" spans="1:16" ht="16.2" thickBot="1" x14ac:dyDescent="0.35">
      <c r="A139" s="440"/>
      <c r="B139" s="452" t="s">
        <v>135</v>
      </c>
      <c r="C139" s="398" t="s">
        <v>64</v>
      </c>
      <c r="D139" s="55"/>
      <c r="E139" s="77">
        <v>2014</v>
      </c>
      <c r="F139" s="78"/>
      <c r="G139" s="60">
        <f>SUM(H139:K139)</f>
        <v>0</v>
      </c>
      <c r="H139" s="60"/>
      <c r="I139" s="60"/>
      <c r="J139" s="60"/>
      <c r="K139" s="60"/>
      <c r="L139" s="60"/>
      <c r="M139" s="79"/>
      <c r="N139" s="489"/>
      <c r="O139" s="440"/>
      <c r="P139" s="71"/>
    </row>
    <row r="140" spans="1:16" ht="16.2" thickBot="1" x14ac:dyDescent="0.35">
      <c r="A140" s="440"/>
      <c r="B140" s="453"/>
      <c r="C140" s="399"/>
      <c r="D140" s="57">
        <v>80</v>
      </c>
      <c r="E140" s="80">
        <v>2015</v>
      </c>
      <c r="F140" s="81"/>
      <c r="G140" s="62">
        <f t="shared" ref="G140:G152" si="27">SUM(H140:K140)</f>
        <v>43789.4</v>
      </c>
      <c r="H140" s="54"/>
      <c r="I140" s="54">
        <v>41600</v>
      </c>
      <c r="J140" s="54">
        <v>2189.4</v>
      </c>
      <c r="K140" s="54"/>
      <c r="L140" s="54"/>
      <c r="M140" s="82"/>
      <c r="N140" s="489"/>
      <c r="O140" s="440"/>
      <c r="P140" s="71"/>
    </row>
    <row r="141" spans="1:16" ht="16.2" thickBot="1" x14ac:dyDescent="0.35">
      <c r="A141" s="440"/>
      <c r="B141" s="453"/>
      <c r="C141" s="399"/>
      <c r="D141" s="57"/>
      <c r="E141" s="80">
        <v>2016</v>
      </c>
      <c r="F141" s="81"/>
      <c r="G141" s="62">
        <f t="shared" si="27"/>
        <v>0</v>
      </c>
      <c r="H141" s="54"/>
      <c r="I141" s="54"/>
      <c r="J141" s="54"/>
      <c r="K141" s="54"/>
      <c r="L141" s="54"/>
      <c r="M141" s="82"/>
      <c r="N141" s="489"/>
      <c r="O141" s="440"/>
      <c r="P141" s="71"/>
    </row>
    <row r="142" spans="1:16" ht="16.2" thickBot="1" x14ac:dyDescent="0.35">
      <c r="A142" s="440"/>
      <c r="B142" s="453"/>
      <c r="C142" s="399"/>
      <c r="D142" s="57"/>
      <c r="E142" s="80">
        <v>2017</v>
      </c>
      <c r="F142" s="81"/>
      <c r="G142" s="62">
        <f t="shared" si="27"/>
        <v>0</v>
      </c>
      <c r="H142" s="54"/>
      <c r="I142" s="54"/>
      <c r="J142" s="54"/>
      <c r="K142" s="54"/>
      <c r="L142" s="54"/>
      <c r="M142" s="82"/>
      <c r="N142" s="489"/>
      <c r="O142" s="440"/>
      <c r="P142" s="71"/>
    </row>
    <row r="143" spans="1:16" ht="16.2" thickBot="1" x14ac:dyDescent="0.35">
      <c r="A143" s="440"/>
      <c r="B143" s="453"/>
      <c r="C143" s="399"/>
      <c r="D143" s="57"/>
      <c r="E143" s="80">
        <v>2018</v>
      </c>
      <c r="F143" s="81"/>
      <c r="G143" s="62">
        <f t="shared" si="27"/>
        <v>0</v>
      </c>
      <c r="H143" s="54"/>
      <c r="I143" s="54"/>
      <c r="J143" s="54"/>
      <c r="K143" s="54"/>
      <c r="L143" s="54"/>
      <c r="M143" s="82"/>
      <c r="N143" s="489"/>
      <c r="O143" s="440"/>
      <c r="P143" s="71"/>
    </row>
    <row r="144" spans="1:16" ht="16.2" thickBot="1" x14ac:dyDescent="0.35">
      <c r="A144" s="440"/>
      <c r="B144" s="453"/>
      <c r="C144" s="399"/>
      <c r="D144" s="57"/>
      <c r="E144" s="80">
        <v>2019</v>
      </c>
      <c r="F144" s="81"/>
      <c r="G144" s="62">
        <f t="shared" si="27"/>
        <v>0</v>
      </c>
      <c r="H144" s="54"/>
      <c r="I144" s="54"/>
      <c r="J144" s="54"/>
      <c r="K144" s="54"/>
      <c r="L144" s="54"/>
      <c r="M144" s="82"/>
      <c r="N144" s="489"/>
      <c r="O144" s="440"/>
      <c r="P144" s="71"/>
    </row>
    <row r="145" spans="1:16" ht="16.2" thickBot="1" x14ac:dyDescent="0.35">
      <c r="A145" s="440"/>
      <c r="B145" s="454"/>
      <c r="C145" s="400"/>
      <c r="D145" s="63"/>
      <c r="E145" s="83">
        <v>2020</v>
      </c>
      <c r="F145" s="84"/>
      <c r="G145" s="62">
        <f t="shared" si="27"/>
        <v>0</v>
      </c>
      <c r="H145" s="64"/>
      <c r="I145" s="64"/>
      <c r="J145" s="64"/>
      <c r="K145" s="64"/>
      <c r="L145" s="64"/>
      <c r="M145" s="85"/>
      <c r="N145" s="489"/>
      <c r="O145" s="440"/>
      <c r="P145" s="71"/>
    </row>
    <row r="146" spans="1:16" ht="16.2" thickBot="1" x14ac:dyDescent="0.35">
      <c r="A146" s="440"/>
      <c r="B146" s="452" t="s">
        <v>140</v>
      </c>
      <c r="C146" s="398" t="s">
        <v>54</v>
      </c>
      <c r="D146" s="61">
        <v>100</v>
      </c>
      <c r="E146" s="86">
        <v>2014</v>
      </c>
      <c r="F146" s="87"/>
      <c r="G146" s="62">
        <f t="shared" si="27"/>
        <v>54736.800000000003</v>
      </c>
      <c r="H146" s="62"/>
      <c r="I146" s="62">
        <v>52000</v>
      </c>
      <c r="J146" s="62">
        <v>2736.8</v>
      </c>
      <c r="K146" s="62"/>
      <c r="L146" s="62"/>
      <c r="M146" s="88"/>
      <c r="N146" s="489"/>
      <c r="O146" s="440"/>
      <c r="P146" s="71"/>
    </row>
    <row r="147" spans="1:16" ht="16.2" thickBot="1" x14ac:dyDescent="0.35">
      <c r="A147" s="440"/>
      <c r="B147" s="453"/>
      <c r="C147" s="399"/>
      <c r="D147" s="57"/>
      <c r="E147" s="80">
        <v>2015</v>
      </c>
      <c r="F147" s="81"/>
      <c r="G147" s="62">
        <f t="shared" si="27"/>
        <v>0</v>
      </c>
      <c r="H147" s="54"/>
      <c r="I147" s="54"/>
      <c r="J147" s="54"/>
      <c r="K147" s="54"/>
      <c r="L147" s="54"/>
      <c r="M147" s="82"/>
      <c r="N147" s="489"/>
      <c r="O147" s="440"/>
      <c r="P147" s="71"/>
    </row>
    <row r="148" spans="1:16" ht="16.2" thickBot="1" x14ac:dyDescent="0.35">
      <c r="A148" s="440"/>
      <c r="B148" s="453"/>
      <c r="C148" s="399"/>
      <c r="D148" s="57"/>
      <c r="E148" s="80">
        <v>2016</v>
      </c>
      <c r="F148" s="81"/>
      <c r="G148" s="62">
        <f t="shared" si="27"/>
        <v>0</v>
      </c>
      <c r="H148" s="54"/>
      <c r="I148" s="54"/>
      <c r="J148" s="54"/>
      <c r="K148" s="54"/>
      <c r="L148" s="54"/>
      <c r="M148" s="82"/>
      <c r="N148" s="489"/>
      <c r="O148" s="440"/>
      <c r="P148" s="71"/>
    </row>
    <row r="149" spans="1:16" ht="16.2" thickBot="1" x14ac:dyDescent="0.35">
      <c r="A149" s="440"/>
      <c r="B149" s="453"/>
      <c r="C149" s="399"/>
      <c r="D149" s="57"/>
      <c r="E149" s="80">
        <v>2017</v>
      </c>
      <c r="F149" s="81"/>
      <c r="G149" s="62">
        <f t="shared" si="27"/>
        <v>0</v>
      </c>
      <c r="H149" s="54"/>
      <c r="I149" s="54"/>
      <c r="J149" s="54"/>
      <c r="K149" s="54"/>
      <c r="L149" s="54"/>
      <c r="M149" s="82"/>
      <c r="N149" s="489"/>
      <c r="O149" s="440"/>
      <c r="P149" s="71"/>
    </row>
    <row r="150" spans="1:16" ht="16.2" thickBot="1" x14ac:dyDescent="0.35">
      <c r="A150" s="440"/>
      <c r="B150" s="453"/>
      <c r="C150" s="399"/>
      <c r="D150" s="57"/>
      <c r="E150" s="80">
        <v>2018</v>
      </c>
      <c r="F150" s="81"/>
      <c r="G150" s="62">
        <f t="shared" si="27"/>
        <v>0</v>
      </c>
      <c r="H150" s="54"/>
      <c r="I150" s="54"/>
      <c r="J150" s="54"/>
      <c r="K150" s="54"/>
      <c r="L150" s="54"/>
      <c r="M150" s="82"/>
      <c r="N150" s="489"/>
      <c r="O150" s="440"/>
      <c r="P150" s="71"/>
    </row>
    <row r="151" spans="1:16" ht="16.2" thickBot="1" x14ac:dyDescent="0.35">
      <c r="A151" s="440"/>
      <c r="B151" s="453"/>
      <c r="C151" s="399"/>
      <c r="D151" s="57"/>
      <c r="E151" s="80">
        <v>2019</v>
      </c>
      <c r="F151" s="81"/>
      <c r="G151" s="62">
        <f t="shared" si="27"/>
        <v>0</v>
      </c>
      <c r="H151" s="54"/>
      <c r="I151" s="54"/>
      <c r="J151" s="54"/>
      <c r="K151" s="54"/>
      <c r="L151" s="54"/>
      <c r="M151" s="82"/>
      <c r="N151" s="489"/>
      <c r="O151" s="440"/>
      <c r="P151" s="71"/>
    </row>
    <row r="152" spans="1:16" ht="16.2" thickBot="1" x14ac:dyDescent="0.35">
      <c r="A152" s="440"/>
      <c r="B152" s="454"/>
      <c r="C152" s="400"/>
      <c r="D152" s="63"/>
      <c r="E152" s="83">
        <v>2020</v>
      </c>
      <c r="F152" s="84"/>
      <c r="G152" s="62">
        <f t="shared" si="27"/>
        <v>0</v>
      </c>
      <c r="H152" s="64"/>
      <c r="I152" s="64"/>
      <c r="J152" s="64"/>
      <c r="K152" s="64"/>
      <c r="L152" s="64"/>
      <c r="M152" s="85"/>
      <c r="N152" s="489"/>
      <c r="O152" s="440"/>
      <c r="P152" s="71"/>
    </row>
    <row r="153" spans="1:16" s="96" customFormat="1" ht="16.2" thickBot="1" x14ac:dyDescent="0.35">
      <c r="A153" s="410" t="s">
        <v>21</v>
      </c>
      <c r="B153" s="474"/>
      <c r="C153" s="474"/>
      <c r="D153" s="474"/>
      <c r="E153" s="474"/>
      <c r="F153" s="474"/>
      <c r="G153" s="474"/>
      <c r="H153" s="474"/>
      <c r="I153" s="474"/>
      <c r="J153" s="474"/>
      <c r="K153" s="474"/>
      <c r="L153" s="474"/>
      <c r="M153" s="474"/>
      <c r="N153" s="410"/>
      <c r="O153" s="411"/>
      <c r="P153" s="95"/>
    </row>
    <row r="154" spans="1:16" ht="16.2" thickBot="1" x14ac:dyDescent="0.35">
      <c r="A154" s="440" t="s">
        <v>22</v>
      </c>
      <c r="B154" s="484" t="s">
        <v>23</v>
      </c>
      <c r="C154" s="408" t="s">
        <v>123</v>
      </c>
      <c r="D154" s="10">
        <f>D161+D168+D175+D182+D189+D196+D203+D210</f>
        <v>1</v>
      </c>
      <c r="E154" s="11">
        <v>2014</v>
      </c>
      <c r="F154" s="11">
        <f>F161+F168+F182+F189+F210</f>
        <v>1</v>
      </c>
      <c r="G154" s="142">
        <f>G161+G168+G175+G182+G189+G196+G203+G210</f>
        <v>1700</v>
      </c>
      <c r="H154" s="142">
        <f t="shared" ref="H154:K154" si="28">H161+H168+H175+H182+H189+H196+H203+H210</f>
        <v>510</v>
      </c>
      <c r="I154" s="142">
        <f t="shared" si="28"/>
        <v>1190</v>
      </c>
      <c r="J154" s="142">
        <f t="shared" si="28"/>
        <v>0</v>
      </c>
      <c r="K154" s="142">
        <f t="shared" si="28"/>
        <v>0</v>
      </c>
      <c r="L154" s="41"/>
      <c r="M154" s="42"/>
      <c r="N154" s="436" t="s">
        <v>24</v>
      </c>
      <c r="O154" s="437" t="s">
        <v>25</v>
      </c>
      <c r="P154" s="71" t="s">
        <v>118</v>
      </c>
    </row>
    <row r="155" spans="1:16" ht="16.2" thickBot="1" x14ac:dyDescent="0.35">
      <c r="A155" s="440"/>
      <c r="B155" s="484"/>
      <c r="C155" s="404"/>
      <c r="D155" s="10">
        <f t="shared" ref="D155:D160" si="29">D162+D169+D176+D183+D190+D197+D204+D211</f>
        <v>1</v>
      </c>
      <c r="E155" s="17">
        <v>2015</v>
      </c>
      <c r="F155" s="11">
        <f t="shared" ref="F155" si="30">F162+F169+F183+F190+F211</f>
        <v>1</v>
      </c>
      <c r="G155" s="142">
        <f t="shared" ref="G155:K155" si="31">G162+G169+G176+G183+G190+G197+G204+G211</f>
        <v>5000</v>
      </c>
      <c r="H155" s="142">
        <f t="shared" si="31"/>
        <v>1500</v>
      </c>
      <c r="I155" s="142">
        <f t="shared" si="31"/>
        <v>3500</v>
      </c>
      <c r="J155" s="142">
        <f t="shared" si="31"/>
        <v>0</v>
      </c>
      <c r="K155" s="142">
        <f t="shared" si="31"/>
        <v>0</v>
      </c>
      <c r="L155" s="43"/>
      <c r="M155" s="44"/>
      <c r="N155" s="436"/>
      <c r="O155" s="437"/>
      <c r="P155" s="71"/>
    </row>
    <row r="156" spans="1:16" ht="16.2" thickBot="1" x14ac:dyDescent="0.35">
      <c r="A156" s="440"/>
      <c r="B156" s="484"/>
      <c r="C156" s="404"/>
      <c r="D156" s="10">
        <f t="shared" si="29"/>
        <v>2</v>
      </c>
      <c r="E156" s="17">
        <v>2016</v>
      </c>
      <c r="F156" s="11">
        <f t="shared" ref="F156" si="32">F163+F170+F184+F191+F212</f>
        <v>1</v>
      </c>
      <c r="G156" s="142">
        <f t="shared" ref="G156:K156" si="33">G163+G170+G177+G184+G191+G198+G205+G212</f>
        <v>6700</v>
      </c>
      <c r="H156" s="142">
        <f t="shared" si="33"/>
        <v>2010</v>
      </c>
      <c r="I156" s="142">
        <f t="shared" si="33"/>
        <v>4690</v>
      </c>
      <c r="J156" s="142">
        <f t="shared" si="33"/>
        <v>0</v>
      </c>
      <c r="K156" s="142">
        <f t="shared" si="33"/>
        <v>0</v>
      </c>
      <c r="L156" s="43"/>
      <c r="M156" s="44"/>
      <c r="N156" s="436"/>
      <c r="O156" s="437"/>
      <c r="P156" s="71"/>
    </row>
    <row r="157" spans="1:16" ht="16.2" thickBot="1" x14ac:dyDescent="0.35">
      <c r="A157" s="440"/>
      <c r="B157" s="484"/>
      <c r="C157" s="404"/>
      <c r="D157" s="10">
        <f t="shared" si="29"/>
        <v>1</v>
      </c>
      <c r="E157" s="17">
        <v>2017</v>
      </c>
      <c r="F157" s="11">
        <f t="shared" ref="F157" si="34">F164+F171+F185+F192+F213</f>
        <v>1</v>
      </c>
      <c r="G157" s="142">
        <f t="shared" ref="G157:K157" si="35">G164+G171+G178+G185+G192+G199+G206+G213</f>
        <v>1700</v>
      </c>
      <c r="H157" s="142">
        <f t="shared" si="35"/>
        <v>510</v>
      </c>
      <c r="I157" s="142">
        <f t="shared" si="35"/>
        <v>1190</v>
      </c>
      <c r="J157" s="142">
        <f t="shared" si="35"/>
        <v>0</v>
      </c>
      <c r="K157" s="142">
        <f t="shared" si="35"/>
        <v>0</v>
      </c>
      <c r="L157" s="43"/>
      <c r="M157" s="44"/>
      <c r="N157" s="436"/>
      <c r="O157" s="437"/>
      <c r="P157" s="71"/>
    </row>
    <row r="158" spans="1:16" ht="16.2" thickBot="1" x14ac:dyDescent="0.35">
      <c r="A158" s="440"/>
      <c r="B158" s="484"/>
      <c r="C158" s="404"/>
      <c r="D158" s="10">
        <f t="shared" si="29"/>
        <v>1</v>
      </c>
      <c r="E158" s="17">
        <v>2018</v>
      </c>
      <c r="F158" s="11">
        <f t="shared" ref="F158" si="36">F165+F172+F186+F193+F214</f>
        <v>1</v>
      </c>
      <c r="G158" s="142">
        <f t="shared" ref="G158:K158" si="37">G165+G172+G179+G186+G193+G200+G207+G214</f>
        <v>1700</v>
      </c>
      <c r="H158" s="142">
        <f t="shared" si="37"/>
        <v>510</v>
      </c>
      <c r="I158" s="142">
        <f t="shared" si="37"/>
        <v>1190</v>
      </c>
      <c r="J158" s="142">
        <f t="shared" si="37"/>
        <v>0</v>
      </c>
      <c r="K158" s="142">
        <f t="shared" si="37"/>
        <v>0</v>
      </c>
      <c r="L158" s="43"/>
      <c r="M158" s="44"/>
      <c r="N158" s="436"/>
      <c r="O158" s="437"/>
      <c r="P158" s="71"/>
    </row>
    <row r="159" spans="1:16" ht="16.2" thickBot="1" x14ac:dyDescent="0.35">
      <c r="A159" s="440"/>
      <c r="B159" s="484"/>
      <c r="C159" s="404"/>
      <c r="D159" s="10">
        <f t="shared" si="29"/>
        <v>1</v>
      </c>
      <c r="E159" s="17">
        <v>2019</v>
      </c>
      <c r="F159" s="11">
        <f t="shared" ref="F159" si="38">F166+F173+F187+F194+F215</f>
        <v>0</v>
      </c>
      <c r="G159" s="142">
        <f t="shared" ref="G159:K159" si="39">G166+G173+G180+G187+G194+G201+G208+G215</f>
        <v>5000</v>
      </c>
      <c r="H159" s="142">
        <f t="shared" si="39"/>
        <v>1500</v>
      </c>
      <c r="I159" s="142">
        <f t="shared" si="39"/>
        <v>3500</v>
      </c>
      <c r="J159" s="142">
        <f t="shared" si="39"/>
        <v>0</v>
      </c>
      <c r="K159" s="142">
        <f t="shared" si="39"/>
        <v>0</v>
      </c>
      <c r="L159" s="43"/>
      <c r="M159" s="44"/>
      <c r="N159" s="436"/>
      <c r="O159" s="437"/>
      <c r="P159" s="71"/>
    </row>
    <row r="160" spans="1:16" ht="16.2" thickBot="1" x14ac:dyDescent="0.35">
      <c r="A160" s="440"/>
      <c r="B160" s="484"/>
      <c r="C160" s="404"/>
      <c r="D160" s="10">
        <f t="shared" si="29"/>
        <v>1</v>
      </c>
      <c r="E160" s="31">
        <v>2020</v>
      </c>
      <c r="F160" s="11">
        <f t="shared" ref="F160" si="40">F167+F174+F188+F195+F216</f>
        <v>0</v>
      </c>
      <c r="G160" s="142">
        <f t="shared" ref="G160:K160" si="41">G167+G174+G181+G188+G195+G202+G209+G216</f>
        <v>5000</v>
      </c>
      <c r="H160" s="142">
        <f t="shared" si="41"/>
        <v>1500</v>
      </c>
      <c r="I160" s="142">
        <f t="shared" si="41"/>
        <v>3500</v>
      </c>
      <c r="J160" s="142">
        <f t="shared" si="41"/>
        <v>0</v>
      </c>
      <c r="K160" s="142">
        <f t="shared" si="41"/>
        <v>0</v>
      </c>
      <c r="L160" s="45"/>
      <c r="M160" s="46"/>
      <c r="N160" s="436"/>
      <c r="O160" s="437"/>
      <c r="P160" s="71"/>
    </row>
    <row r="161" spans="1:16" s="90" customFormat="1" ht="16.2" thickBot="1" x14ac:dyDescent="0.35">
      <c r="A161" s="440"/>
      <c r="B161" s="375" t="s">
        <v>126</v>
      </c>
      <c r="C161" s="377" t="s">
        <v>132</v>
      </c>
      <c r="D161" s="218">
        <v>1</v>
      </c>
      <c r="E161" s="153">
        <v>2014</v>
      </c>
      <c r="F161" s="225">
        <v>1</v>
      </c>
      <c r="G161" s="226">
        <v>1700</v>
      </c>
      <c r="H161" s="226">
        <f>G161*0.3</f>
        <v>510</v>
      </c>
      <c r="I161" s="226">
        <f>G161*0.7</f>
        <v>1190</v>
      </c>
      <c r="J161" s="227"/>
      <c r="K161" s="227"/>
      <c r="L161" s="391" t="s">
        <v>154</v>
      </c>
      <c r="M161" s="42"/>
      <c r="N161" s="436"/>
      <c r="O161" s="437"/>
      <c r="P161" s="71"/>
    </row>
    <row r="162" spans="1:16" s="90" customFormat="1" ht="15.6" x14ac:dyDescent="0.3">
      <c r="A162" s="440"/>
      <c r="B162" s="375"/>
      <c r="C162" s="378"/>
      <c r="D162" s="219"/>
      <c r="E162" s="159">
        <v>2015</v>
      </c>
      <c r="F162" s="160"/>
      <c r="G162" s="228"/>
      <c r="H162" s="228"/>
      <c r="I162" s="228"/>
      <c r="J162" s="226"/>
      <c r="K162" s="226"/>
      <c r="L162" s="392"/>
      <c r="M162" s="44"/>
      <c r="N162" s="436"/>
      <c r="O162" s="437"/>
      <c r="P162" s="71"/>
    </row>
    <row r="163" spans="1:16" s="90" customFormat="1" ht="15.6" x14ac:dyDescent="0.3">
      <c r="A163" s="440"/>
      <c r="B163" s="375"/>
      <c r="C163" s="378"/>
      <c r="D163" s="219"/>
      <c r="E163" s="159">
        <v>2016</v>
      </c>
      <c r="F163" s="160"/>
      <c r="G163" s="226"/>
      <c r="H163" s="226"/>
      <c r="I163" s="226"/>
      <c r="J163" s="226"/>
      <c r="K163" s="226"/>
      <c r="L163" s="392"/>
      <c r="M163" s="44"/>
      <c r="N163" s="436"/>
      <c r="O163" s="437"/>
      <c r="P163" s="71"/>
    </row>
    <row r="164" spans="1:16" s="90" customFormat="1" ht="15.6" x14ac:dyDescent="0.3">
      <c r="A164" s="440"/>
      <c r="B164" s="375"/>
      <c r="C164" s="378"/>
      <c r="D164" s="219"/>
      <c r="E164" s="159">
        <v>2017</v>
      </c>
      <c r="F164" s="160"/>
      <c r="G164" s="226"/>
      <c r="H164" s="226"/>
      <c r="I164" s="226"/>
      <c r="J164" s="226"/>
      <c r="K164" s="226"/>
      <c r="L164" s="392"/>
      <c r="M164" s="44"/>
      <c r="N164" s="436"/>
      <c r="O164" s="437"/>
      <c r="P164" s="71"/>
    </row>
    <row r="165" spans="1:16" s="90" customFormat="1" ht="15.6" x14ac:dyDescent="0.3">
      <c r="A165" s="440"/>
      <c r="B165" s="375"/>
      <c r="C165" s="378"/>
      <c r="D165" s="219"/>
      <c r="E165" s="159">
        <v>2018</v>
      </c>
      <c r="F165" s="160"/>
      <c r="G165" s="226"/>
      <c r="H165" s="226"/>
      <c r="I165" s="226"/>
      <c r="J165" s="226"/>
      <c r="K165" s="226"/>
      <c r="L165" s="392"/>
      <c r="M165" s="44"/>
      <c r="N165" s="436"/>
      <c r="O165" s="437"/>
      <c r="P165" s="71"/>
    </row>
    <row r="166" spans="1:16" s="90" customFormat="1" ht="15.6" x14ac:dyDescent="0.3">
      <c r="A166" s="440"/>
      <c r="B166" s="375"/>
      <c r="C166" s="378"/>
      <c r="D166" s="219"/>
      <c r="E166" s="159">
        <v>2019</v>
      </c>
      <c r="F166" s="160"/>
      <c r="G166" s="226"/>
      <c r="H166" s="226"/>
      <c r="I166" s="226"/>
      <c r="J166" s="226"/>
      <c r="K166" s="226"/>
      <c r="L166" s="392"/>
      <c r="M166" s="44"/>
      <c r="N166" s="436"/>
      <c r="O166" s="437"/>
      <c r="P166" s="71"/>
    </row>
    <row r="167" spans="1:16" s="90" customFormat="1" ht="16.2" thickBot="1" x14ac:dyDescent="0.35">
      <c r="A167" s="440"/>
      <c r="B167" s="376"/>
      <c r="C167" s="379"/>
      <c r="D167" s="221"/>
      <c r="E167" s="165">
        <v>2020</v>
      </c>
      <c r="F167" s="166"/>
      <c r="G167" s="229"/>
      <c r="H167" s="229"/>
      <c r="I167" s="229"/>
      <c r="J167" s="229"/>
      <c r="K167" s="229"/>
      <c r="L167" s="392"/>
      <c r="M167" s="50"/>
      <c r="N167" s="436"/>
      <c r="O167" s="437"/>
      <c r="P167" s="71"/>
    </row>
    <row r="168" spans="1:16" s="90" customFormat="1" ht="15.6" x14ac:dyDescent="0.3">
      <c r="A168" s="440"/>
      <c r="B168" s="374" t="s">
        <v>295</v>
      </c>
      <c r="C168" s="377" t="s">
        <v>134</v>
      </c>
      <c r="D168" s="218"/>
      <c r="E168" s="153">
        <v>2014</v>
      </c>
      <c r="F168" s="230"/>
      <c r="G168" s="231"/>
      <c r="H168" s="231"/>
      <c r="I168" s="231"/>
      <c r="J168" s="227"/>
      <c r="K168" s="227"/>
      <c r="L168" s="392"/>
      <c r="M168" s="42"/>
      <c r="N168" s="436"/>
      <c r="O168" s="437"/>
      <c r="P168" s="71"/>
    </row>
    <row r="169" spans="1:16" s="90" customFormat="1" ht="15.6" x14ac:dyDescent="0.3">
      <c r="A169" s="440"/>
      <c r="B169" s="375"/>
      <c r="C169" s="378"/>
      <c r="D169" s="219">
        <v>1</v>
      </c>
      <c r="E169" s="159">
        <v>2015</v>
      </c>
      <c r="F169" s="160">
        <v>1</v>
      </c>
      <c r="G169" s="226">
        <v>5000</v>
      </c>
      <c r="H169" s="226">
        <f>G169*0.3</f>
        <v>1500</v>
      </c>
      <c r="I169" s="226">
        <f>G169*0.7</f>
        <v>3500</v>
      </c>
      <c r="J169" s="226"/>
      <c r="K169" s="226"/>
      <c r="L169" s="392"/>
      <c r="M169" s="44"/>
      <c r="N169" s="436"/>
      <c r="O169" s="437"/>
      <c r="P169" s="71"/>
    </row>
    <row r="170" spans="1:16" s="90" customFormat="1" ht="15.6" x14ac:dyDescent="0.3">
      <c r="A170" s="440"/>
      <c r="B170" s="375"/>
      <c r="C170" s="378"/>
      <c r="D170" s="219"/>
      <c r="E170" s="159">
        <v>2016</v>
      </c>
      <c r="F170" s="213"/>
      <c r="G170" s="228"/>
      <c r="H170" s="228"/>
      <c r="I170" s="228"/>
      <c r="J170" s="226"/>
      <c r="K170" s="226"/>
      <c r="L170" s="392"/>
      <c r="M170" s="44"/>
      <c r="N170" s="436"/>
      <c r="O170" s="437"/>
      <c r="P170" s="71"/>
    </row>
    <row r="171" spans="1:16" s="90" customFormat="1" ht="15.6" x14ac:dyDescent="0.3">
      <c r="A171" s="440"/>
      <c r="B171" s="375"/>
      <c r="C171" s="378"/>
      <c r="D171" s="219"/>
      <c r="E171" s="159">
        <v>2017</v>
      </c>
      <c r="F171" s="160"/>
      <c r="G171" s="226"/>
      <c r="H171" s="226"/>
      <c r="I171" s="226"/>
      <c r="J171" s="226"/>
      <c r="K171" s="226"/>
      <c r="L171" s="392"/>
      <c r="M171" s="44"/>
      <c r="N171" s="436"/>
      <c r="O171" s="437"/>
      <c r="P171" s="71"/>
    </row>
    <row r="172" spans="1:16" s="90" customFormat="1" ht="15.6" x14ac:dyDescent="0.3">
      <c r="A172" s="440"/>
      <c r="B172" s="375"/>
      <c r="C172" s="378"/>
      <c r="D172" s="219"/>
      <c r="E172" s="159">
        <v>2018</v>
      </c>
      <c r="F172" s="160"/>
      <c r="G172" s="226"/>
      <c r="H172" s="226"/>
      <c r="I172" s="226"/>
      <c r="J172" s="226"/>
      <c r="K172" s="226"/>
      <c r="L172" s="392"/>
      <c r="M172" s="44"/>
      <c r="N172" s="436"/>
      <c r="O172" s="437"/>
      <c r="P172" s="71"/>
    </row>
    <row r="173" spans="1:16" s="90" customFormat="1" ht="15.6" x14ac:dyDescent="0.3">
      <c r="A173" s="440"/>
      <c r="B173" s="375"/>
      <c r="C173" s="378"/>
      <c r="D173" s="219"/>
      <c r="E173" s="159">
        <v>2019</v>
      </c>
      <c r="F173" s="160"/>
      <c r="G173" s="226"/>
      <c r="H173" s="226"/>
      <c r="I173" s="226"/>
      <c r="J173" s="226"/>
      <c r="K173" s="226"/>
      <c r="L173" s="392"/>
      <c r="M173" s="44"/>
      <c r="N173" s="436"/>
      <c r="O173" s="437"/>
      <c r="P173" s="71"/>
    </row>
    <row r="174" spans="1:16" s="90" customFormat="1" ht="16.2" thickBot="1" x14ac:dyDescent="0.35">
      <c r="A174" s="440"/>
      <c r="B174" s="375"/>
      <c r="C174" s="378"/>
      <c r="D174" s="238"/>
      <c r="E174" s="234">
        <v>2020</v>
      </c>
      <c r="F174" s="239"/>
      <c r="G174" s="240"/>
      <c r="H174" s="240"/>
      <c r="I174" s="240"/>
      <c r="J174" s="240"/>
      <c r="K174" s="240"/>
      <c r="L174" s="392"/>
      <c r="M174" s="50"/>
      <c r="N174" s="436"/>
      <c r="O174" s="437"/>
      <c r="P174" s="71"/>
    </row>
    <row r="175" spans="1:16" s="90" customFormat="1" ht="15.6" x14ac:dyDescent="0.3">
      <c r="A175" s="440"/>
      <c r="B175" s="374" t="s">
        <v>296</v>
      </c>
      <c r="C175" s="244"/>
      <c r="D175" s="218"/>
      <c r="E175" s="153">
        <v>2014</v>
      </c>
      <c r="F175" s="154"/>
      <c r="G175" s="227"/>
      <c r="H175" s="227"/>
      <c r="I175" s="227"/>
      <c r="J175" s="227"/>
      <c r="K175" s="241"/>
      <c r="L175" s="393"/>
      <c r="M175" s="237"/>
      <c r="N175" s="436"/>
      <c r="O175" s="437"/>
      <c r="P175" s="71"/>
    </row>
    <row r="176" spans="1:16" s="90" customFormat="1" ht="15.6" x14ac:dyDescent="0.3">
      <c r="A176" s="440"/>
      <c r="B176" s="375"/>
      <c r="C176" s="171"/>
      <c r="D176" s="219"/>
      <c r="E176" s="159">
        <v>2015</v>
      </c>
      <c r="F176" s="160"/>
      <c r="G176" s="226"/>
      <c r="H176" s="226"/>
      <c r="I176" s="226"/>
      <c r="J176" s="226"/>
      <c r="K176" s="242"/>
      <c r="L176" s="393"/>
      <c r="M176" s="237"/>
      <c r="N176" s="436"/>
      <c r="O176" s="437"/>
      <c r="P176" s="71"/>
    </row>
    <row r="177" spans="1:16" s="90" customFormat="1" ht="15.6" x14ac:dyDescent="0.3">
      <c r="A177" s="440"/>
      <c r="B177" s="375"/>
      <c r="C177" s="171"/>
      <c r="D177" s="219">
        <v>1</v>
      </c>
      <c r="E177" s="159">
        <v>2016</v>
      </c>
      <c r="F177" s="160"/>
      <c r="G177" s="226">
        <v>5000</v>
      </c>
      <c r="H177" s="226">
        <f>G177*0.3</f>
        <v>1500</v>
      </c>
      <c r="I177" s="226">
        <f>G177*0.7</f>
        <v>3500</v>
      </c>
      <c r="J177" s="226"/>
      <c r="K177" s="242"/>
      <c r="L177" s="393"/>
      <c r="M177" s="237"/>
      <c r="N177" s="436"/>
      <c r="O177" s="437"/>
      <c r="P177" s="71"/>
    </row>
    <row r="178" spans="1:16" s="90" customFormat="1" ht="15.6" x14ac:dyDescent="0.3">
      <c r="A178" s="440"/>
      <c r="B178" s="375"/>
      <c r="C178" s="171" t="s">
        <v>151</v>
      </c>
      <c r="D178" s="219"/>
      <c r="E178" s="159">
        <v>2017</v>
      </c>
      <c r="F178" s="160"/>
      <c r="G178" s="226"/>
      <c r="H178" s="226"/>
      <c r="I178" s="226"/>
      <c r="J178" s="226"/>
      <c r="K178" s="242"/>
      <c r="L178" s="393"/>
      <c r="M178" s="237"/>
      <c r="N178" s="436"/>
      <c r="O178" s="437"/>
      <c r="P178" s="71"/>
    </row>
    <row r="179" spans="1:16" s="90" customFormat="1" ht="15.6" x14ac:dyDescent="0.3">
      <c r="A179" s="440"/>
      <c r="B179" s="375"/>
      <c r="C179" s="171"/>
      <c r="D179" s="219"/>
      <c r="E179" s="159">
        <v>2018</v>
      </c>
      <c r="F179" s="160"/>
      <c r="G179" s="226"/>
      <c r="H179" s="226"/>
      <c r="I179" s="226"/>
      <c r="J179" s="226"/>
      <c r="K179" s="242"/>
      <c r="L179" s="393"/>
      <c r="M179" s="237"/>
      <c r="N179" s="436"/>
      <c r="O179" s="437"/>
      <c r="P179" s="71"/>
    </row>
    <row r="180" spans="1:16" s="90" customFormat="1" ht="15.6" x14ac:dyDescent="0.3">
      <c r="A180" s="440"/>
      <c r="B180" s="375"/>
      <c r="C180" s="171"/>
      <c r="D180" s="219"/>
      <c r="E180" s="159">
        <v>2019</v>
      </c>
      <c r="F180" s="160"/>
      <c r="G180" s="226"/>
      <c r="H180" s="226"/>
      <c r="I180" s="226"/>
      <c r="J180" s="226"/>
      <c r="K180" s="242"/>
      <c r="L180" s="393"/>
      <c r="M180" s="237"/>
      <c r="N180" s="436"/>
      <c r="O180" s="437"/>
      <c r="P180" s="71"/>
    </row>
    <row r="181" spans="1:16" s="90" customFormat="1" ht="16.2" thickBot="1" x14ac:dyDescent="0.35">
      <c r="A181" s="440"/>
      <c r="B181" s="376"/>
      <c r="C181" s="245"/>
      <c r="D181" s="221"/>
      <c r="E181" s="165">
        <v>2020</v>
      </c>
      <c r="F181" s="166"/>
      <c r="G181" s="229"/>
      <c r="H181" s="229"/>
      <c r="I181" s="229"/>
      <c r="J181" s="229"/>
      <c r="K181" s="243"/>
      <c r="L181" s="393"/>
      <c r="M181" s="237"/>
      <c r="N181" s="436"/>
      <c r="O181" s="437"/>
      <c r="P181" s="71"/>
    </row>
    <row r="182" spans="1:16" s="90" customFormat="1" ht="15.6" x14ac:dyDescent="0.3">
      <c r="A182" s="440"/>
      <c r="B182" s="375" t="s">
        <v>127</v>
      </c>
      <c r="C182" s="378" t="s">
        <v>131</v>
      </c>
      <c r="D182" s="232"/>
      <c r="E182" s="233">
        <v>2014</v>
      </c>
      <c r="F182" s="213"/>
      <c r="G182" s="228"/>
      <c r="H182" s="228"/>
      <c r="I182" s="228"/>
      <c r="J182" s="228"/>
      <c r="K182" s="228"/>
      <c r="L182" s="392"/>
      <c r="M182" s="42"/>
      <c r="N182" s="436"/>
      <c r="O182" s="437"/>
      <c r="P182" s="71"/>
    </row>
    <row r="183" spans="1:16" s="90" customFormat="1" ht="15.6" x14ac:dyDescent="0.3">
      <c r="A183" s="440"/>
      <c r="B183" s="375"/>
      <c r="C183" s="378"/>
      <c r="D183" s="219"/>
      <c r="E183" s="159">
        <v>2015</v>
      </c>
      <c r="F183" s="160"/>
      <c r="G183" s="226"/>
      <c r="H183" s="226"/>
      <c r="I183" s="226"/>
      <c r="J183" s="226"/>
      <c r="K183" s="226"/>
      <c r="L183" s="392"/>
      <c r="M183" s="44"/>
      <c r="N183" s="436"/>
      <c r="O183" s="437"/>
      <c r="P183" s="71"/>
    </row>
    <row r="184" spans="1:16" s="90" customFormat="1" ht="15.6" x14ac:dyDescent="0.3">
      <c r="A184" s="440"/>
      <c r="B184" s="375"/>
      <c r="C184" s="378"/>
      <c r="D184" s="219">
        <v>1</v>
      </c>
      <c r="E184" s="159">
        <v>2016</v>
      </c>
      <c r="F184" s="213">
        <v>1</v>
      </c>
      <c r="G184" s="228">
        <v>1700</v>
      </c>
      <c r="H184" s="226">
        <f>G184*0.3</f>
        <v>510</v>
      </c>
      <c r="I184" s="226">
        <f>G184*0.7</f>
        <v>1190</v>
      </c>
      <c r="J184" s="226"/>
      <c r="K184" s="226"/>
      <c r="L184" s="392"/>
      <c r="M184" s="44"/>
      <c r="N184" s="436"/>
      <c r="O184" s="437"/>
      <c r="P184" s="71"/>
    </row>
    <row r="185" spans="1:16" s="90" customFormat="1" ht="15.6" x14ac:dyDescent="0.3">
      <c r="A185" s="440"/>
      <c r="B185" s="375"/>
      <c r="C185" s="378"/>
      <c r="D185" s="219"/>
      <c r="E185" s="159">
        <v>2017</v>
      </c>
      <c r="F185" s="160"/>
      <c r="G185" s="226"/>
      <c r="H185" s="226"/>
      <c r="I185" s="226"/>
      <c r="J185" s="226"/>
      <c r="K185" s="226"/>
      <c r="L185" s="392"/>
      <c r="M185" s="44"/>
      <c r="N185" s="436"/>
      <c r="O185" s="437"/>
      <c r="P185" s="71"/>
    </row>
    <row r="186" spans="1:16" s="90" customFormat="1" ht="15.6" x14ac:dyDescent="0.3">
      <c r="A186" s="440"/>
      <c r="B186" s="375"/>
      <c r="C186" s="378"/>
      <c r="D186" s="219"/>
      <c r="E186" s="159">
        <v>2018</v>
      </c>
      <c r="F186" s="160"/>
      <c r="G186" s="226"/>
      <c r="H186" s="226"/>
      <c r="I186" s="226"/>
      <c r="J186" s="226"/>
      <c r="K186" s="226"/>
      <c r="L186" s="392"/>
      <c r="M186" s="44"/>
      <c r="N186" s="436"/>
      <c r="O186" s="437"/>
      <c r="P186" s="71"/>
    </row>
    <row r="187" spans="1:16" s="90" customFormat="1" ht="15.6" x14ac:dyDescent="0.3">
      <c r="A187" s="440"/>
      <c r="B187" s="375"/>
      <c r="C187" s="378"/>
      <c r="D187" s="219"/>
      <c r="E187" s="159">
        <v>2019</v>
      </c>
      <c r="F187" s="160"/>
      <c r="G187" s="226"/>
      <c r="H187" s="226"/>
      <c r="I187" s="226"/>
      <c r="J187" s="226"/>
      <c r="K187" s="226"/>
      <c r="L187" s="392"/>
      <c r="M187" s="44"/>
      <c r="N187" s="436"/>
      <c r="O187" s="437"/>
      <c r="P187" s="71"/>
    </row>
    <row r="188" spans="1:16" s="90" customFormat="1" ht="16.2" thickBot="1" x14ac:dyDescent="0.35">
      <c r="A188" s="440"/>
      <c r="B188" s="376"/>
      <c r="C188" s="379"/>
      <c r="D188" s="221"/>
      <c r="E188" s="165">
        <v>2020</v>
      </c>
      <c r="F188" s="166"/>
      <c r="G188" s="229"/>
      <c r="H188" s="229"/>
      <c r="I188" s="229"/>
      <c r="J188" s="229"/>
      <c r="K188" s="229"/>
      <c r="L188" s="392"/>
      <c r="M188" s="50"/>
      <c r="N188" s="436"/>
      <c r="O188" s="437"/>
      <c r="P188" s="71"/>
    </row>
    <row r="189" spans="1:16" ht="15.6" x14ac:dyDescent="0.3">
      <c r="A189" s="440"/>
      <c r="B189" s="374" t="s">
        <v>128</v>
      </c>
      <c r="C189" s="377" t="s">
        <v>64</v>
      </c>
      <c r="D189" s="232"/>
      <c r="E189" s="233">
        <v>2014</v>
      </c>
      <c r="F189" s="213"/>
      <c r="G189" s="228"/>
      <c r="H189" s="228"/>
      <c r="I189" s="228"/>
      <c r="J189" s="228"/>
      <c r="K189" s="228"/>
      <c r="L189" s="392"/>
      <c r="M189" s="52"/>
      <c r="N189" s="436"/>
      <c r="O189" s="437"/>
      <c r="P189" s="71"/>
    </row>
    <row r="190" spans="1:16" ht="15.6" x14ac:dyDescent="0.3">
      <c r="A190" s="440"/>
      <c r="B190" s="375"/>
      <c r="C190" s="378"/>
      <c r="D190" s="219"/>
      <c r="E190" s="159">
        <v>2015</v>
      </c>
      <c r="F190" s="160"/>
      <c r="G190" s="226"/>
      <c r="H190" s="226"/>
      <c r="I190" s="226"/>
      <c r="J190" s="226"/>
      <c r="K190" s="226"/>
      <c r="L190" s="392"/>
      <c r="M190" s="44"/>
      <c r="N190" s="436"/>
      <c r="O190" s="437"/>
      <c r="P190" s="71"/>
    </row>
    <row r="191" spans="1:16" ht="16.2" thickBot="1" x14ac:dyDescent="0.35">
      <c r="A191" s="440"/>
      <c r="B191" s="375"/>
      <c r="C191" s="378"/>
      <c r="D191" s="219"/>
      <c r="E191" s="159">
        <v>2016</v>
      </c>
      <c r="F191" s="160"/>
      <c r="G191" s="226"/>
      <c r="H191" s="226"/>
      <c r="I191" s="226"/>
      <c r="J191" s="226"/>
      <c r="K191" s="226"/>
      <c r="L191" s="392"/>
      <c r="M191" s="44"/>
      <c r="N191" s="436"/>
      <c r="O191" s="437"/>
      <c r="P191" s="71"/>
    </row>
    <row r="192" spans="1:16" ht="15.6" x14ac:dyDescent="0.3">
      <c r="A192" s="440"/>
      <c r="B192" s="375"/>
      <c r="C192" s="378"/>
      <c r="D192" s="219">
        <v>1</v>
      </c>
      <c r="E192" s="159">
        <v>2017</v>
      </c>
      <c r="F192" s="230">
        <v>1</v>
      </c>
      <c r="G192" s="231">
        <v>1700</v>
      </c>
      <c r="H192" s="226">
        <f>G192*0.3</f>
        <v>510</v>
      </c>
      <c r="I192" s="226">
        <f>G192*0.7</f>
        <v>1190</v>
      </c>
      <c r="J192" s="226"/>
      <c r="K192" s="226"/>
      <c r="L192" s="392"/>
      <c r="M192" s="44"/>
      <c r="N192" s="436"/>
      <c r="O192" s="437"/>
      <c r="P192" s="71"/>
    </row>
    <row r="193" spans="1:16" ht="15.6" x14ac:dyDescent="0.3">
      <c r="A193" s="440"/>
      <c r="B193" s="375"/>
      <c r="C193" s="378"/>
      <c r="D193" s="219"/>
      <c r="E193" s="159">
        <v>2018</v>
      </c>
      <c r="F193" s="160"/>
      <c r="G193" s="226"/>
      <c r="H193" s="226"/>
      <c r="I193" s="226"/>
      <c r="J193" s="226"/>
      <c r="K193" s="226"/>
      <c r="L193" s="392"/>
      <c r="M193" s="44"/>
      <c r="N193" s="436"/>
      <c r="O193" s="437"/>
      <c r="P193" s="71"/>
    </row>
    <row r="194" spans="1:16" ht="15.6" x14ac:dyDescent="0.3">
      <c r="A194" s="440"/>
      <c r="B194" s="375"/>
      <c r="C194" s="378"/>
      <c r="D194" s="219"/>
      <c r="E194" s="159">
        <v>2019</v>
      </c>
      <c r="F194" s="160"/>
      <c r="G194" s="226"/>
      <c r="H194" s="226"/>
      <c r="I194" s="226"/>
      <c r="J194" s="226"/>
      <c r="K194" s="226"/>
      <c r="L194" s="392"/>
      <c r="M194" s="44"/>
      <c r="N194" s="436"/>
      <c r="O194" s="437"/>
      <c r="P194" s="71"/>
    </row>
    <row r="195" spans="1:16" ht="16.2" thickBot="1" x14ac:dyDescent="0.35">
      <c r="A195" s="440"/>
      <c r="B195" s="376"/>
      <c r="C195" s="379"/>
      <c r="D195" s="221"/>
      <c r="E195" s="234">
        <v>2020</v>
      </c>
      <c r="F195" s="166"/>
      <c r="G195" s="229"/>
      <c r="H195" s="229"/>
      <c r="I195" s="229"/>
      <c r="J195" s="229"/>
      <c r="K195" s="229"/>
      <c r="L195" s="392"/>
      <c r="M195" s="50"/>
      <c r="N195" s="436"/>
      <c r="O195" s="437"/>
      <c r="P195" s="71"/>
    </row>
    <row r="196" spans="1:16" ht="15.6" x14ac:dyDescent="0.3">
      <c r="A196" s="440"/>
      <c r="B196" s="374" t="s">
        <v>129</v>
      </c>
      <c r="C196" s="377" t="s">
        <v>93</v>
      </c>
      <c r="D196" s="218"/>
      <c r="E196" s="153">
        <v>2014</v>
      </c>
      <c r="F196" s="154"/>
      <c r="G196" s="227"/>
      <c r="H196" s="227"/>
      <c r="I196" s="227"/>
      <c r="J196" s="227"/>
      <c r="K196" s="241"/>
      <c r="L196" s="393"/>
      <c r="M196" s="52"/>
      <c r="N196" s="436"/>
      <c r="O196" s="437"/>
      <c r="P196" s="71"/>
    </row>
    <row r="197" spans="1:16" ht="15.6" x14ac:dyDescent="0.3">
      <c r="A197" s="440"/>
      <c r="B197" s="375"/>
      <c r="C197" s="378"/>
      <c r="D197" s="219"/>
      <c r="E197" s="159">
        <v>2015</v>
      </c>
      <c r="F197" s="160"/>
      <c r="G197" s="226"/>
      <c r="H197" s="226"/>
      <c r="I197" s="226"/>
      <c r="J197" s="226"/>
      <c r="K197" s="242"/>
      <c r="L197" s="393"/>
      <c r="M197" s="44"/>
      <c r="N197" s="436"/>
      <c r="O197" s="437"/>
      <c r="P197" s="71"/>
    </row>
    <row r="198" spans="1:16" ht="15.6" x14ac:dyDescent="0.3">
      <c r="A198" s="440"/>
      <c r="B198" s="375"/>
      <c r="C198" s="378"/>
      <c r="D198" s="219"/>
      <c r="E198" s="159">
        <v>2016</v>
      </c>
      <c r="F198" s="160"/>
      <c r="G198" s="226"/>
      <c r="H198" s="226"/>
      <c r="I198" s="226"/>
      <c r="J198" s="226"/>
      <c r="K198" s="242"/>
      <c r="L198" s="393"/>
      <c r="M198" s="44"/>
      <c r="N198" s="436"/>
      <c r="O198" s="437"/>
      <c r="P198" s="71"/>
    </row>
    <row r="199" spans="1:16" ht="16.2" thickBot="1" x14ac:dyDescent="0.35">
      <c r="A199" s="440"/>
      <c r="B199" s="375"/>
      <c r="C199" s="378"/>
      <c r="D199" s="219"/>
      <c r="E199" s="159">
        <v>2017</v>
      </c>
      <c r="F199" s="160"/>
      <c r="G199" s="226"/>
      <c r="H199" s="226"/>
      <c r="I199" s="226"/>
      <c r="J199" s="226"/>
      <c r="K199" s="242"/>
      <c r="L199" s="393"/>
      <c r="M199" s="44"/>
      <c r="N199" s="436"/>
      <c r="O199" s="437"/>
      <c r="P199" s="71"/>
    </row>
    <row r="200" spans="1:16" ht="16.2" thickBot="1" x14ac:dyDescent="0.35">
      <c r="A200" s="440"/>
      <c r="B200" s="375"/>
      <c r="C200" s="378"/>
      <c r="D200" s="219">
        <v>1</v>
      </c>
      <c r="E200" s="159">
        <v>2018</v>
      </c>
      <c r="F200" s="235">
        <v>1</v>
      </c>
      <c r="G200" s="236">
        <v>1700</v>
      </c>
      <c r="H200" s="226">
        <f>G200*0.3</f>
        <v>510</v>
      </c>
      <c r="I200" s="226">
        <f>G200*0.7</f>
        <v>1190</v>
      </c>
      <c r="J200" s="226"/>
      <c r="K200" s="242"/>
      <c r="L200" s="393"/>
      <c r="M200" s="44"/>
      <c r="N200" s="436"/>
      <c r="O200" s="437"/>
      <c r="P200" s="71"/>
    </row>
    <row r="201" spans="1:16" ht="15.6" x14ac:dyDescent="0.3">
      <c r="A201" s="440"/>
      <c r="B201" s="375"/>
      <c r="C201" s="378"/>
      <c r="D201" s="219"/>
      <c r="E201" s="159">
        <v>2019</v>
      </c>
      <c r="F201" s="160"/>
      <c r="G201" s="226"/>
      <c r="H201" s="226"/>
      <c r="I201" s="226"/>
      <c r="J201" s="226"/>
      <c r="K201" s="242"/>
      <c r="L201" s="393"/>
      <c r="M201" s="44"/>
      <c r="N201" s="436"/>
      <c r="O201" s="437"/>
      <c r="P201" s="71"/>
    </row>
    <row r="202" spans="1:16" ht="16.2" thickBot="1" x14ac:dyDescent="0.35">
      <c r="A202" s="440"/>
      <c r="B202" s="376"/>
      <c r="C202" s="379"/>
      <c r="D202" s="221"/>
      <c r="E202" s="165">
        <v>2020</v>
      </c>
      <c r="F202" s="166"/>
      <c r="G202" s="229"/>
      <c r="H202" s="229"/>
      <c r="I202" s="229"/>
      <c r="J202" s="229"/>
      <c r="K202" s="243"/>
      <c r="L202" s="393"/>
      <c r="M202" s="50"/>
      <c r="N202" s="436"/>
      <c r="O202" s="437"/>
      <c r="P202" s="71"/>
    </row>
    <row r="203" spans="1:16" ht="15.6" x14ac:dyDescent="0.3">
      <c r="A203" s="440"/>
      <c r="B203" s="374" t="s">
        <v>297</v>
      </c>
      <c r="C203" s="244"/>
      <c r="D203" s="218"/>
      <c r="E203" s="153">
        <v>2014</v>
      </c>
      <c r="F203" s="154"/>
      <c r="G203" s="227"/>
      <c r="H203" s="227"/>
      <c r="I203" s="227"/>
      <c r="J203" s="227"/>
      <c r="K203" s="241"/>
      <c r="L203" s="393"/>
      <c r="M203" s="237"/>
      <c r="N203" s="436"/>
      <c r="O203" s="437"/>
      <c r="P203" s="71"/>
    </row>
    <row r="204" spans="1:16" ht="15.6" x14ac:dyDescent="0.3">
      <c r="A204" s="440"/>
      <c r="B204" s="375"/>
      <c r="C204" s="171"/>
      <c r="D204" s="219"/>
      <c r="E204" s="159">
        <v>2015</v>
      </c>
      <c r="F204" s="160"/>
      <c r="G204" s="226"/>
      <c r="H204" s="226"/>
      <c r="I204" s="226"/>
      <c r="J204" s="226"/>
      <c r="K204" s="242"/>
      <c r="L204" s="393"/>
      <c r="M204" s="237"/>
      <c r="N204" s="436"/>
      <c r="O204" s="437"/>
      <c r="P204" s="71"/>
    </row>
    <row r="205" spans="1:16" ht="15.6" x14ac:dyDescent="0.3">
      <c r="A205" s="440"/>
      <c r="B205" s="375"/>
      <c r="C205" s="171"/>
      <c r="D205" s="219"/>
      <c r="E205" s="159">
        <v>2016</v>
      </c>
      <c r="F205" s="160"/>
      <c r="G205" s="226"/>
      <c r="H205" s="226"/>
      <c r="I205" s="226"/>
      <c r="J205" s="226"/>
      <c r="K205" s="242"/>
      <c r="L205" s="393"/>
      <c r="M205" s="237"/>
      <c r="N205" s="436"/>
      <c r="O205" s="437"/>
      <c r="P205" s="71"/>
    </row>
    <row r="206" spans="1:16" ht="15.6" x14ac:dyDescent="0.3">
      <c r="A206" s="440"/>
      <c r="B206" s="375"/>
      <c r="C206" s="171" t="s">
        <v>97</v>
      </c>
      <c r="D206" s="219"/>
      <c r="E206" s="159">
        <v>2017</v>
      </c>
      <c r="F206" s="160"/>
      <c r="G206" s="226"/>
      <c r="H206" s="226"/>
      <c r="I206" s="226"/>
      <c r="J206" s="226"/>
      <c r="K206" s="242"/>
      <c r="L206" s="393"/>
      <c r="M206" s="237"/>
      <c r="N206" s="436"/>
      <c r="O206" s="437"/>
      <c r="P206" s="71"/>
    </row>
    <row r="207" spans="1:16" ht="15.6" x14ac:dyDescent="0.3">
      <c r="A207" s="440"/>
      <c r="B207" s="375"/>
      <c r="C207" s="171"/>
      <c r="D207" s="219"/>
      <c r="E207" s="159">
        <v>2018</v>
      </c>
      <c r="F207" s="160"/>
      <c r="G207" s="226"/>
      <c r="H207" s="226"/>
      <c r="I207" s="226"/>
      <c r="J207" s="226"/>
      <c r="K207" s="242"/>
      <c r="L207" s="393"/>
      <c r="M207" s="237"/>
      <c r="N207" s="436"/>
      <c r="O207" s="437"/>
      <c r="P207" s="71"/>
    </row>
    <row r="208" spans="1:16" ht="15.6" x14ac:dyDescent="0.3">
      <c r="A208" s="440"/>
      <c r="B208" s="375"/>
      <c r="C208" s="171"/>
      <c r="D208" s="219">
        <v>1</v>
      </c>
      <c r="E208" s="159">
        <v>2019</v>
      </c>
      <c r="F208" s="160"/>
      <c r="G208" s="226">
        <v>5000</v>
      </c>
      <c r="H208" s="226">
        <f>G208*0.3</f>
        <v>1500</v>
      </c>
      <c r="I208" s="226">
        <f>G208*0.7</f>
        <v>3500</v>
      </c>
      <c r="J208" s="226"/>
      <c r="K208" s="242"/>
      <c r="L208" s="393"/>
      <c r="M208" s="237"/>
      <c r="N208" s="436"/>
      <c r="O208" s="437"/>
      <c r="P208" s="71"/>
    </row>
    <row r="209" spans="1:16" ht="16.2" thickBot="1" x14ac:dyDescent="0.35">
      <c r="A209" s="440"/>
      <c r="B209" s="376"/>
      <c r="C209" s="245"/>
      <c r="D209" s="221"/>
      <c r="E209" s="165">
        <v>2020</v>
      </c>
      <c r="F209" s="166"/>
      <c r="G209" s="229"/>
      <c r="H209" s="229"/>
      <c r="I209" s="229"/>
      <c r="J209" s="229"/>
      <c r="K209" s="243"/>
      <c r="L209" s="393"/>
      <c r="M209" s="237"/>
      <c r="N209" s="436"/>
      <c r="O209" s="437"/>
      <c r="P209" s="71"/>
    </row>
    <row r="210" spans="1:16" ht="15.6" x14ac:dyDescent="0.3">
      <c r="A210" s="440"/>
      <c r="B210" s="374" t="s">
        <v>298</v>
      </c>
      <c r="C210" s="377" t="s">
        <v>102</v>
      </c>
      <c r="D210" s="218"/>
      <c r="E210" s="153">
        <v>2014</v>
      </c>
      <c r="F210" s="154"/>
      <c r="G210" s="227"/>
      <c r="H210" s="227"/>
      <c r="I210" s="227"/>
      <c r="J210" s="227"/>
      <c r="K210" s="241"/>
      <c r="L210" s="393"/>
      <c r="M210" s="52"/>
      <c r="N210" s="436"/>
      <c r="O210" s="437"/>
      <c r="P210" s="71"/>
    </row>
    <row r="211" spans="1:16" ht="15.6" x14ac:dyDescent="0.3">
      <c r="A211" s="440"/>
      <c r="B211" s="375"/>
      <c r="C211" s="378"/>
      <c r="D211" s="219"/>
      <c r="E211" s="159">
        <v>2015</v>
      </c>
      <c r="F211" s="160"/>
      <c r="G211" s="226"/>
      <c r="H211" s="226"/>
      <c r="I211" s="226"/>
      <c r="J211" s="226"/>
      <c r="K211" s="242"/>
      <c r="L211" s="393"/>
      <c r="M211" s="44"/>
      <c r="N211" s="436"/>
      <c r="O211" s="437"/>
      <c r="P211" s="71"/>
    </row>
    <row r="212" spans="1:16" ht="15.6" x14ac:dyDescent="0.3">
      <c r="A212" s="440"/>
      <c r="B212" s="375"/>
      <c r="C212" s="378"/>
      <c r="D212" s="219"/>
      <c r="E212" s="159">
        <v>2016</v>
      </c>
      <c r="F212" s="160"/>
      <c r="G212" s="226"/>
      <c r="H212" s="226"/>
      <c r="I212" s="226"/>
      <c r="J212" s="226"/>
      <c r="K212" s="242"/>
      <c r="L212" s="393"/>
      <c r="M212" s="44"/>
      <c r="N212" s="436"/>
      <c r="O212" s="437"/>
      <c r="P212" s="71"/>
    </row>
    <row r="213" spans="1:16" ht="16.2" thickBot="1" x14ac:dyDescent="0.35">
      <c r="A213" s="440"/>
      <c r="B213" s="375"/>
      <c r="C213" s="378"/>
      <c r="D213" s="219"/>
      <c r="E213" s="159">
        <v>2017</v>
      </c>
      <c r="F213" s="160"/>
      <c r="G213" s="226"/>
      <c r="H213" s="226"/>
      <c r="I213" s="226"/>
      <c r="J213" s="226"/>
      <c r="K213" s="242"/>
      <c r="L213" s="393"/>
      <c r="M213" s="44"/>
      <c r="N213" s="436"/>
      <c r="O213" s="437"/>
      <c r="P213" s="71"/>
    </row>
    <row r="214" spans="1:16" ht="16.2" thickBot="1" x14ac:dyDescent="0.35">
      <c r="A214" s="440"/>
      <c r="B214" s="375"/>
      <c r="C214" s="378"/>
      <c r="D214" s="219"/>
      <c r="E214" s="159">
        <v>2018</v>
      </c>
      <c r="F214" s="235">
        <v>1</v>
      </c>
      <c r="G214" s="236"/>
      <c r="H214" s="226"/>
      <c r="I214" s="226"/>
      <c r="J214" s="226"/>
      <c r="K214" s="242"/>
      <c r="L214" s="393"/>
      <c r="M214" s="44"/>
      <c r="N214" s="436"/>
      <c r="O214" s="437"/>
      <c r="P214" s="71"/>
    </row>
    <row r="215" spans="1:16" ht="15.6" x14ac:dyDescent="0.3">
      <c r="A215" s="440"/>
      <c r="B215" s="375"/>
      <c r="C215" s="378"/>
      <c r="D215" s="219"/>
      <c r="E215" s="159">
        <v>2019</v>
      </c>
      <c r="F215" s="160"/>
      <c r="G215" s="226"/>
      <c r="H215" s="226"/>
      <c r="I215" s="226"/>
      <c r="J215" s="226"/>
      <c r="K215" s="242"/>
      <c r="L215" s="393"/>
      <c r="M215" s="44"/>
      <c r="N215" s="436"/>
      <c r="O215" s="437"/>
      <c r="P215" s="71"/>
    </row>
    <row r="216" spans="1:16" ht="16.2" thickBot="1" x14ac:dyDescent="0.35">
      <c r="A216" s="440"/>
      <c r="B216" s="376"/>
      <c r="C216" s="379"/>
      <c r="D216" s="221">
        <v>1</v>
      </c>
      <c r="E216" s="165">
        <v>2020</v>
      </c>
      <c r="F216" s="166"/>
      <c r="G216" s="229">
        <v>5000</v>
      </c>
      <c r="H216" s="229">
        <f>G216*0.3</f>
        <v>1500</v>
      </c>
      <c r="I216" s="229">
        <f>G216*0.7</f>
        <v>3500</v>
      </c>
      <c r="J216" s="229"/>
      <c r="K216" s="243"/>
      <c r="L216" s="394"/>
      <c r="M216" s="50"/>
      <c r="N216" s="436"/>
      <c r="O216" s="437"/>
      <c r="P216" s="71"/>
    </row>
    <row r="217" spans="1:16" s="96" customFormat="1" ht="16.2" thickBot="1" x14ac:dyDescent="0.35">
      <c r="A217" s="410" t="s">
        <v>26</v>
      </c>
      <c r="B217" s="473"/>
      <c r="C217" s="473"/>
      <c r="D217" s="473"/>
      <c r="E217" s="473"/>
      <c r="F217" s="473"/>
      <c r="G217" s="473"/>
      <c r="H217" s="473"/>
      <c r="I217" s="473"/>
      <c r="J217" s="473"/>
      <c r="K217" s="473"/>
      <c r="L217" s="474"/>
      <c r="M217" s="474"/>
      <c r="N217" s="410"/>
      <c r="O217" s="411"/>
      <c r="P217" s="95"/>
    </row>
    <row r="218" spans="1:16" ht="16.2" thickBot="1" x14ac:dyDescent="0.35">
      <c r="A218" s="440" t="s">
        <v>27</v>
      </c>
      <c r="B218" s="485" t="s">
        <v>28</v>
      </c>
      <c r="C218" s="408" t="s">
        <v>123</v>
      </c>
      <c r="D218" s="10">
        <f>D225+D232+D239+D246+D253+D260+D267+D274+D281+D288+D295</f>
        <v>3</v>
      </c>
      <c r="E218" s="11">
        <v>2014</v>
      </c>
      <c r="F218" s="72">
        <f t="shared" ref="F218:F224" si="42">F232+F274+F288+F295</f>
        <v>0</v>
      </c>
      <c r="G218" s="142">
        <f>G225+G232+G239+G246+G253+G260+G267+G274+G281+G288+G295</f>
        <v>45431.5</v>
      </c>
      <c r="H218" s="142">
        <f t="shared" ref="H218:K218" si="43">H225+H232+H239+H246+H253+H260+H267+H274+H281+H288+H295</f>
        <v>12789.45</v>
      </c>
      <c r="I218" s="142">
        <f t="shared" si="43"/>
        <v>29110.474999999999</v>
      </c>
      <c r="J218" s="142">
        <f t="shared" si="43"/>
        <v>3531.5749999999998</v>
      </c>
      <c r="K218" s="142">
        <f t="shared" si="43"/>
        <v>0</v>
      </c>
      <c r="L218" s="149"/>
      <c r="M218" s="146"/>
      <c r="N218" s="436" t="s">
        <v>141</v>
      </c>
      <c r="O218" s="437" t="s">
        <v>29</v>
      </c>
      <c r="P218" s="71" t="s">
        <v>119</v>
      </c>
    </row>
    <row r="219" spans="1:16" ht="16.2" thickBot="1" x14ac:dyDescent="0.35">
      <c r="A219" s="440"/>
      <c r="B219" s="486"/>
      <c r="C219" s="404"/>
      <c r="D219" s="10">
        <f t="shared" ref="D219:D224" si="44">D226+D233+D240+D247+D254+D261+D268+D275+D282+D289+D296</f>
        <v>4</v>
      </c>
      <c r="E219" s="17">
        <v>2015</v>
      </c>
      <c r="F219" s="72">
        <f t="shared" si="42"/>
        <v>0</v>
      </c>
      <c r="G219" s="142">
        <f t="shared" ref="G219:K224" si="45">G226+G233+G240+G247+G254+G261+G268+G275+G282+G289+G296</f>
        <v>81075.8</v>
      </c>
      <c r="H219" s="142">
        <f t="shared" si="45"/>
        <v>11722.74</v>
      </c>
      <c r="I219" s="142">
        <f t="shared" si="45"/>
        <v>46399.270000000004</v>
      </c>
      <c r="J219" s="142">
        <f t="shared" si="45"/>
        <v>22953.79</v>
      </c>
      <c r="K219" s="142">
        <f t="shared" si="45"/>
        <v>0</v>
      </c>
      <c r="L219" s="150"/>
      <c r="M219" s="147"/>
      <c r="N219" s="436"/>
      <c r="O219" s="437"/>
      <c r="P219" s="71"/>
    </row>
    <row r="220" spans="1:16" ht="16.2" thickBot="1" x14ac:dyDescent="0.35">
      <c r="A220" s="440"/>
      <c r="B220" s="486"/>
      <c r="C220" s="404"/>
      <c r="D220" s="10">
        <f t="shared" si="44"/>
        <v>2</v>
      </c>
      <c r="E220" s="17">
        <v>2016</v>
      </c>
      <c r="F220" s="72">
        <f t="shared" si="42"/>
        <v>0</v>
      </c>
      <c r="G220" s="142">
        <f t="shared" si="45"/>
        <v>38375.800000000003</v>
      </c>
      <c r="H220" s="142">
        <f t="shared" si="45"/>
        <v>11512.74</v>
      </c>
      <c r="I220" s="142">
        <f t="shared" si="45"/>
        <v>24944.27</v>
      </c>
      <c r="J220" s="142">
        <f t="shared" si="45"/>
        <v>1918.79</v>
      </c>
      <c r="K220" s="142">
        <f t="shared" si="45"/>
        <v>0</v>
      </c>
      <c r="L220" s="150"/>
      <c r="M220" s="147"/>
      <c r="N220" s="436"/>
      <c r="O220" s="437"/>
      <c r="P220" s="71"/>
    </row>
    <row r="221" spans="1:16" ht="16.2" thickBot="1" x14ac:dyDescent="0.35">
      <c r="A221" s="440"/>
      <c r="B221" s="486"/>
      <c r="C221" s="404"/>
      <c r="D221" s="10">
        <f t="shared" si="44"/>
        <v>1</v>
      </c>
      <c r="E221" s="17">
        <v>2017</v>
      </c>
      <c r="F221" s="72">
        <f t="shared" si="42"/>
        <v>0</v>
      </c>
      <c r="G221" s="142">
        <f t="shared" si="45"/>
        <v>10000</v>
      </c>
      <c r="H221" s="142">
        <f t="shared" si="45"/>
        <v>3000</v>
      </c>
      <c r="I221" s="142">
        <f t="shared" si="45"/>
        <v>6500</v>
      </c>
      <c r="J221" s="142">
        <f t="shared" si="45"/>
        <v>500</v>
      </c>
      <c r="K221" s="142">
        <f t="shared" si="45"/>
        <v>0</v>
      </c>
      <c r="L221" s="150"/>
      <c r="M221" s="147"/>
      <c r="N221" s="436"/>
      <c r="O221" s="437"/>
      <c r="P221" s="71"/>
    </row>
    <row r="222" spans="1:16" ht="16.2" thickBot="1" x14ac:dyDescent="0.35">
      <c r="A222" s="440"/>
      <c r="B222" s="486"/>
      <c r="C222" s="404"/>
      <c r="D222" s="10">
        <f t="shared" si="44"/>
        <v>1</v>
      </c>
      <c r="E222" s="17">
        <v>2018</v>
      </c>
      <c r="F222" s="72">
        <f t="shared" si="42"/>
        <v>0</v>
      </c>
      <c r="G222" s="142">
        <f t="shared" si="45"/>
        <v>10000</v>
      </c>
      <c r="H222" s="142">
        <f t="shared" si="45"/>
        <v>3000</v>
      </c>
      <c r="I222" s="142">
        <f t="shared" si="45"/>
        <v>6500</v>
      </c>
      <c r="J222" s="142">
        <f t="shared" si="45"/>
        <v>500</v>
      </c>
      <c r="K222" s="142">
        <f t="shared" si="45"/>
        <v>0</v>
      </c>
      <c r="L222" s="150"/>
      <c r="M222" s="147"/>
      <c r="N222" s="436"/>
      <c r="O222" s="437"/>
      <c r="P222" s="71"/>
    </row>
    <row r="223" spans="1:16" ht="16.2" thickBot="1" x14ac:dyDescent="0.35">
      <c r="A223" s="440"/>
      <c r="B223" s="486"/>
      <c r="C223" s="404"/>
      <c r="D223" s="10">
        <f t="shared" si="44"/>
        <v>0</v>
      </c>
      <c r="E223" s="17">
        <v>2019</v>
      </c>
      <c r="F223" s="72">
        <f t="shared" si="42"/>
        <v>0</v>
      </c>
      <c r="G223" s="142">
        <f t="shared" si="45"/>
        <v>0</v>
      </c>
      <c r="H223" s="142">
        <f t="shared" si="45"/>
        <v>0</v>
      </c>
      <c r="I223" s="142">
        <f t="shared" si="45"/>
        <v>0</v>
      </c>
      <c r="J223" s="142">
        <f t="shared" si="45"/>
        <v>0</v>
      </c>
      <c r="K223" s="142">
        <f t="shared" si="45"/>
        <v>0</v>
      </c>
      <c r="L223" s="150"/>
      <c r="M223" s="147"/>
      <c r="N223" s="436"/>
      <c r="O223" s="437"/>
      <c r="P223" s="71"/>
    </row>
    <row r="224" spans="1:16" ht="16.2" thickBot="1" x14ac:dyDescent="0.35">
      <c r="A224" s="440"/>
      <c r="B224" s="486"/>
      <c r="C224" s="404"/>
      <c r="D224" s="10">
        <f t="shared" si="44"/>
        <v>0</v>
      </c>
      <c r="E224" s="31">
        <v>2020</v>
      </c>
      <c r="F224" s="324">
        <f t="shared" si="42"/>
        <v>0</v>
      </c>
      <c r="G224" s="142">
        <f t="shared" si="45"/>
        <v>0</v>
      </c>
      <c r="H224" s="142">
        <f t="shared" si="45"/>
        <v>0</v>
      </c>
      <c r="I224" s="142">
        <f t="shared" si="45"/>
        <v>0</v>
      </c>
      <c r="J224" s="142">
        <f t="shared" si="45"/>
        <v>0</v>
      </c>
      <c r="K224" s="142">
        <f t="shared" si="45"/>
        <v>0</v>
      </c>
      <c r="L224" s="151"/>
      <c r="M224" s="148"/>
      <c r="N224" s="436"/>
      <c r="O224" s="437"/>
      <c r="P224" s="71"/>
    </row>
    <row r="225" spans="1:16" ht="15.6" x14ac:dyDescent="0.3">
      <c r="A225" s="440"/>
      <c r="B225" s="478" t="s">
        <v>274</v>
      </c>
      <c r="C225" s="442" t="s">
        <v>67</v>
      </c>
      <c r="D225" s="290"/>
      <c r="E225" s="153">
        <v>2014</v>
      </c>
      <c r="F225" s="155"/>
      <c r="G225" s="155"/>
      <c r="H225" s="155"/>
      <c r="I225" s="155"/>
      <c r="J225" s="155"/>
      <c r="K225" s="155"/>
      <c r="L225" s="511" t="s">
        <v>154</v>
      </c>
      <c r="M225" s="91"/>
      <c r="N225" s="436"/>
      <c r="O225" s="437"/>
      <c r="P225" s="71"/>
    </row>
    <row r="226" spans="1:16" ht="15.6" x14ac:dyDescent="0.3">
      <c r="A226" s="440"/>
      <c r="B226" s="479"/>
      <c r="C226" s="443"/>
      <c r="D226" s="291"/>
      <c r="E226" s="159">
        <v>2015</v>
      </c>
      <c r="F226" s="161"/>
      <c r="G226" s="161"/>
      <c r="H226" s="161"/>
      <c r="I226" s="161"/>
      <c r="J226" s="161"/>
      <c r="K226" s="161"/>
      <c r="L226" s="512"/>
      <c r="M226" s="92"/>
      <c r="N226" s="436"/>
      <c r="O226" s="437"/>
      <c r="P226" s="71"/>
    </row>
    <row r="227" spans="1:16" ht="15.6" x14ac:dyDescent="0.3">
      <c r="A227" s="440"/>
      <c r="B227" s="479"/>
      <c r="C227" s="443"/>
      <c r="D227" s="291"/>
      <c r="E227" s="159">
        <v>2016</v>
      </c>
      <c r="F227" s="161"/>
      <c r="G227" s="161"/>
      <c r="H227" s="161"/>
      <c r="I227" s="161"/>
      <c r="J227" s="161"/>
      <c r="K227" s="161"/>
      <c r="L227" s="512"/>
      <c r="M227" s="92"/>
      <c r="N227" s="436"/>
      <c r="O227" s="437"/>
      <c r="P227" s="71"/>
    </row>
    <row r="228" spans="1:16" ht="15.6" x14ac:dyDescent="0.3">
      <c r="A228" s="440"/>
      <c r="B228" s="479"/>
      <c r="C228" s="443"/>
      <c r="D228" s="291">
        <v>1</v>
      </c>
      <c r="E228" s="159">
        <v>2017</v>
      </c>
      <c r="F228" s="161"/>
      <c r="G228" s="161">
        <v>10000</v>
      </c>
      <c r="H228" s="161">
        <f>G228*30%</f>
        <v>3000</v>
      </c>
      <c r="I228" s="161">
        <f>G228*65%</f>
        <v>6500</v>
      </c>
      <c r="J228" s="161">
        <f>G228*0.05</f>
        <v>500</v>
      </c>
      <c r="K228" s="161"/>
      <c r="L228" s="512"/>
      <c r="M228" s="92"/>
      <c r="N228" s="436"/>
      <c r="O228" s="437"/>
      <c r="P228" s="71"/>
    </row>
    <row r="229" spans="1:16" ht="15.6" x14ac:dyDescent="0.3">
      <c r="A229" s="440"/>
      <c r="B229" s="479"/>
      <c r="C229" s="443"/>
      <c r="D229" s="291"/>
      <c r="E229" s="159">
        <v>2018</v>
      </c>
      <c r="F229" s="325"/>
      <c r="G229" s="325"/>
      <c r="H229" s="325"/>
      <c r="I229" s="325"/>
      <c r="J229" s="325"/>
      <c r="K229" s="325"/>
      <c r="L229" s="512"/>
      <c r="M229" s="92"/>
      <c r="N229" s="436"/>
      <c r="O229" s="437"/>
      <c r="P229" s="71"/>
    </row>
    <row r="230" spans="1:16" ht="15.6" x14ac:dyDescent="0.3">
      <c r="A230" s="440"/>
      <c r="B230" s="479"/>
      <c r="C230" s="443"/>
      <c r="D230" s="291"/>
      <c r="E230" s="159">
        <v>2019</v>
      </c>
      <c r="F230" s="326"/>
      <c r="G230" s="326"/>
      <c r="H230" s="326"/>
      <c r="I230" s="326"/>
      <c r="J230" s="326"/>
      <c r="K230" s="326"/>
      <c r="L230" s="512"/>
      <c r="M230" s="92"/>
      <c r="N230" s="436"/>
      <c r="O230" s="437"/>
      <c r="P230" s="71"/>
    </row>
    <row r="231" spans="1:16" ht="16.2" thickBot="1" x14ac:dyDescent="0.35">
      <c r="A231" s="440"/>
      <c r="B231" s="480"/>
      <c r="C231" s="444"/>
      <c r="D231" s="292"/>
      <c r="E231" s="165">
        <v>2020</v>
      </c>
      <c r="F231" s="167"/>
      <c r="G231" s="167"/>
      <c r="H231" s="167"/>
      <c r="I231" s="167"/>
      <c r="J231" s="167"/>
      <c r="K231" s="167"/>
      <c r="L231" s="512"/>
      <c r="M231" s="93"/>
      <c r="N231" s="436"/>
      <c r="O231" s="437"/>
      <c r="P231" s="71"/>
    </row>
    <row r="232" spans="1:16" ht="15.6" x14ac:dyDescent="0.3">
      <c r="A232" s="440"/>
      <c r="B232" s="476" t="s">
        <v>136</v>
      </c>
      <c r="C232" s="378" t="s">
        <v>133</v>
      </c>
      <c r="D232" s="232"/>
      <c r="E232" s="233">
        <v>2014</v>
      </c>
      <c r="F232" s="327"/>
      <c r="G232" s="327"/>
      <c r="H232" s="327"/>
      <c r="I232" s="327"/>
      <c r="J232" s="327"/>
      <c r="K232" s="327"/>
      <c r="L232" s="512"/>
      <c r="M232" s="94"/>
      <c r="N232" s="436"/>
      <c r="O232" s="437"/>
      <c r="P232" s="71"/>
    </row>
    <row r="233" spans="1:16" ht="15.6" x14ac:dyDescent="0.3">
      <c r="A233" s="440"/>
      <c r="B233" s="476"/>
      <c r="C233" s="378"/>
      <c r="D233" s="291">
        <v>1</v>
      </c>
      <c r="E233" s="159">
        <v>2015</v>
      </c>
      <c r="F233" s="161"/>
      <c r="G233" s="161">
        <v>26375.8</v>
      </c>
      <c r="H233" s="161">
        <f>G233*30%</f>
        <v>7912.74</v>
      </c>
      <c r="I233" s="161">
        <f>G233*65%</f>
        <v>17144.27</v>
      </c>
      <c r="J233" s="161">
        <f>G233*0.05</f>
        <v>1318.79</v>
      </c>
      <c r="K233" s="161"/>
      <c r="L233" s="512"/>
      <c r="M233" s="92"/>
      <c r="N233" s="436"/>
      <c r="O233" s="437"/>
      <c r="P233" s="71"/>
    </row>
    <row r="234" spans="1:16" ht="15.6" x14ac:dyDescent="0.3">
      <c r="A234" s="440"/>
      <c r="B234" s="476"/>
      <c r="C234" s="378"/>
      <c r="D234" s="291"/>
      <c r="E234" s="159">
        <v>2016</v>
      </c>
      <c r="F234" s="161"/>
      <c r="G234" s="161"/>
      <c r="H234" s="161"/>
      <c r="I234" s="161"/>
      <c r="J234" s="161"/>
      <c r="K234" s="161"/>
      <c r="L234" s="512"/>
      <c r="M234" s="92"/>
      <c r="N234" s="436"/>
      <c r="O234" s="437"/>
      <c r="P234" s="71"/>
    </row>
    <row r="235" spans="1:16" ht="15.6" x14ac:dyDescent="0.3">
      <c r="A235" s="440"/>
      <c r="B235" s="476"/>
      <c r="C235" s="378"/>
      <c r="D235" s="291"/>
      <c r="E235" s="159">
        <v>2017</v>
      </c>
      <c r="F235" s="161"/>
      <c r="G235" s="161"/>
      <c r="H235" s="161"/>
      <c r="I235" s="161"/>
      <c r="J235" s="161"/>
      <c r="K235" s="161"/>
      <c r="L235" s="512"/>
      <c r="M235" s="92"/>
      <c r="N235" s="436"/>
      <c r="O235" s="437"/>
      <c r="P235" s="71"/>
    </row>
    <row r="236" spans="1:16" ht="15.6" x14ac:dyDescent="0.3">
      <c r="A236" s="440"/>
      <c r="B236" s="476"/>
      <c r="C236" s="378"/>
      <c r="D236" s="291"/>
      <c r="E236" s="159">
        <v>2018</v>
      </c>
      <c r="F236" s="161"/>
      <c r="G236" s="161"/>
      <c r="H236" s="161"/>
      <c r="I236" s="161"/>
      <c r="J236" s="161"/>
      <c r="K236" s="161"/>
      <c r="L236" s="512"/>
      <c r="M236" s="92"/>
      <c r="N236" s="436"/>
      <c r="O236" s="437"/>
      <c r="P236" s="71"/>
    </row>
    <row r="237" spans="1:16" ht="15.6" x14ac:dyDescent="0.3">
      <c r="A237" s="440"/>
      <c r="B237" s="476"/>
      <c r="C237" s="378"/>
      <c r="D237" s="291"/>
      <c r="E237" s="159">
        <v>2019</v>
      </c>
      <c r="F237" s="161"/>
      <c r="G237" s="161"/>
      <c r="H237" s="161"/>
      <c r="I237" s="161"/>
      <c r="J237" s="161"/>
      <c r="K237" s="161"/>
      <c r="L237" s="512"/>
      <c r="M237" s="92"/>
      <c r="N237" s="436"/>
      <c r="O237" s="437"/>
      <c r="P237" s="71"/>
    </row>
    <row r="238" spans="1:16" ht="16.2" thickBot="1" x14ac:dyDescent="0.35">
      <c r="A238" s="440"/>
      <c r="B238" s="477"/>
      <c r="C238" s="379"/>
      <c r="D238" s="292"/>
      <c r="E238" s="165">
        <v>2020</v>
      </c>
      <c r="F238" s="167"/>
      <c r="G238" s="167"/>
      <c r="H238" s="167"/>
      <c r="I238" s="167"/>
      <c r="J238" s="167"/>
      <c r="K238" s="167"/>
      <c r="L238" s="512"/>
      <c r="M238" s="93"/>
      <c r="N238" s="436"/>
      <c r="O238" s="437"/>
      <c r="P238" s="71"/>
    </row>
    <row r="239" spans="1:16" ht="15.6" x14ac:dyDescent="0.3">
      <c r="A239" s="440"/>
      <c r="B239" s="478" t="s">
        <v>274</v>
      </c>
      <c r="C239" s="442" t="s">
        <v>133</v>
      </c>
      <c r="D239" s="290"/>
      <c r="E239" s="153">
        <v>2014</v>
      </c>
      <c r="F239" s="155"/>
      <c r="G239" s="155"/>
      <c r="H239" s="155"/>
      <c r="I239" s="155"/>
      <c r="J239" s="155"/>
      <c r="K239" s="155"/>
      <c r="L239" s="512"/>
      <c r="M239" s="91"/>
      <c r="N239" s="436"/>
      <c r="O239" s="437"/>
      <c r="P239" s="71"/>
    </row>
    <row r="240" spans="1:16" ht="15.6" x14ac:dyDescent="0.3">
      <c r="A240" s="440"/>
      <c r="B240" s="479"/>
      <c r="C240" s="443"/>
      <c r="D240" s="291"/>
      <c r="E240" s="159">
        <v>2015</v>
      </c>
      <c r="F240" s="161"/>
      <c r="G240" s="161"/>
      <c r="H240" s="161"/>
      <c r="I240" s="161"/>
      <c r="J240" s="161"/>
      <c r="K240" s="161"/>
      <c r="L240" s="512"/>
      <c r="M240" s="92"/>
      <c r="N240" s="436"/>
      <c r="O240" s="437"/>
      <c r="P240" s="71"/>
    </row>
    <row r="241" spans="1:16" ht="15.6" x14ac:dyDescent="0.3">
      <c r="A241" s="440"/>
      <c r="B241" s="479"/>
      <c r="C241" s="443"/>
      <c r="D241" s="291"/>
      <c r="E241" s="159">
        <v>2016</v>
      </c>
      <c r="F241" s="161"/>
      <c r="G241" s="161"/>
      <c r="H241" s="161"/>
      <c r="I241" s="161"/>
      <c r="J241" s="161"/>
      <c r="K241" s="161"/>
      <c r="L241" s="512"/>
      <c r="M241" s="92"/>
      <c r="N241" s="436"/>
      <c r="O241" s="437"/>
      <c r="P241" s="71"/>
    </row>
    <row r="242" spans="1:16" ht="15.6" x14ac:dyDescent="0.3">
      <c r="A242" s="440"/>
      <c r="B242" s="479"/>
      <c r="C242" s="443"/>
      <c r="D242" s="291"/>
      <c r="E242" s="159">
        <v>2017</v>
      </c>
      <c r="F242" s="161"/>
      <c r="G242" s="161"/>
      <c r="H242" s="161"/>
      <c r="I242" s="161"/>
      <c r="J242" s="161"/>
      <c r="K242" s="161"/>
      <c r="L242" s="512"/>
      <c r="M242" s="92"/>
      <c r="N242" s="436"/>
      <c r="O242" s="437"/>
      <c r="P242" s="71"/>
    </row>
    <row r="243" spans="1:16" ht="15.6" x14ac:dyDescent="0.3">
      <c r="A243" s="440"/>
      <c r="B243" s="479"/>
      <c r="C243" s="443"/>
      <c r="D243" s="291">
        <v>1</v>
      </c>
      <c r="E243" s="159">
        <v>2018</v>
      </c>
      <c r="F243" s="161"/>
      <c r="G243" s="161">
        <v>10000</v>
      </c>
      <c r="H243" s="161">
        <f>G243*30%</f>
        <v>3000</v>
      </c>
      <c r="I243" s="161">
        <f>G243*65%</f>
        <v>6500</v>
      </c>
      <c r="J243" s="161">
        <f>G243*0.05</f>
        <v>500</v>
      </c>
      <c r="K243" s="161"/>
      <c r="L243" s="512"/>
      <c r="M243" s="92"/>
      <c r="N243" s="436"/>
      <c r="O243" s="437"/>
      <c r="P243" s="71"/>
    </row>
    <row r="244" spans="1:16" ht="15.6" x14ac:dyDescent="0.3">
      <c r="A244" s="440"/>
      <c r="B244" s="479"/>
      <c r="C244" s="443"/>
      <c r="D244" s="291"/>
      <c r="E244" s="159">
        <v>2019</v>
      </c>
      <c r="F244" s="161"/>
      <c r="G244" s="161"/>
      <c r="H244" s="161"/>
      <c r="I244" s="161"/>
      <c r="J244" s="161"/>
      <c r="K244" s="161"/>
      <c r="L244" s="512"/>
      <c r="M244" s="92"/>
      <c r="N244" s="436"/>
      <c r="O244" s="437"/>
      <c r="P244" s="71"/>
    </row>
    <row r="245" spans="1:16" ht="16.2" thickBot="1" x14ac:dyDescent="0.35">
      <c r="A245" s="440"/>
      <c r="B245" s="480"/>
      <c r="C245" s="444"/>
      <c r="D245" s="292"/>
      <c r="E245" s="165">
        <v>2020</v>
      </c>
      <c r="F245" s="167"/>
      <c r="G245" s="167"/>
      <c r="H245" s="167"/>
      <c r="I245" s="167"/>
      <c r="J245" s="167"/>
      <c r="K245" s="167"/>
      <c r="L245" s="512"/>
      <c r="M245" s="93"/>
      <c r="N245" s="436"/>
      <c r="O245" s="437"/>
      <c r="P245" s="71"/>
    </row>
    <row r="246" spans="1:16" ht="15.6" x14ac:dyDescent="0.3">
      <c r="A246" s="440"/>
      <c r="B246" s="475" t="s">
        <v>276</v>
      </c>
      <c r="C246" s="442" t="s">
        <v>54</v>
      </c>
      <c r="D246" s="290">
        <v>1</v>
      </c>
      <c r="E246" s="153">
        <v>2014</v>
      </c>
      <c r="F246" s="155"/>
      <c r="G246" s="155">
        <v>30000</v>
      </c>
      <c r="H246" s="161">
        <f>G246*30%</f>
        <v>9000</v>
      </c>
      <c r="I246" s="161">
        <f>G246*65%</f>
        <v>19500</v>
      </c>
      <c r="J246" s="161">
        <f>G246*0.05</f>
        <v>1500</v>
      </c>
      <c r="K246" s="155"/>
      <c r="L246" s="512"/>
      <c r="M246" s="91"/>
      <c r="N246" s="436"/>
      <c r="O246" s="437"/>
      <c r="P246" s="71"/>
    </row>
    <row r="247" spans="1:16" ht="15.6" x14ac:dyDescent="0.3">
      <c r="A247" s="440"/>
      <c r="B247" s="476"/>
      <c r="C247" s="443"/>
      <c r="D247" s="291"/>
      <c r="E247" s="159">
        <v>2015</v>
      </c>
      <c r="F247" s="161"/>
      <c r="G247" s="161"/>
      <c r="H247" s="161"/>
      <c r="I247" s="161"/>
      <c r="J247" s="161"/>
      <c r="K247" s="161"/>
      <c r="L247" s="512"/>
      <c r="M247" s="92"/>
      <c r="N247" s="436"/>
      <c r="O247" s="437"/>
      <c r="P247" s="71"/>
    </row>
    <row r="248" spans="1:16" ht="15.6" x14ac:dyDescent="0.3">
      <c r="A248" s="440"/>
      <c r="B248" s="476"/>
      <c r="C248" s="443"/>
      <c r="D248" s="291"/>
      <c r="E248" s="159">
        <v>2016</v>
      </c>
      <c r="F248" s="161"/>
      <c r="G248" s="161"/>
      <c r="H248" s="161"/>
      <c r="I248" s="161"/>
      <c r="J248" s="161"/>
      <c r="K248" s="161"/>
      <c r="L248" s="512"/>
      <c r="M248" s="92"/>
      <c r="N248" s="436"/>
      <c r="O248" s="437"/>
      <c r="P248" s="71"/>
    </row>
    <row r="249" spans="1:16" ht="15.6" x14ac:dyDescent="0.3">
      <c r="A249" s="440"/>
      <c r="B249" s="476"/>
      <c r="C249" s="443"/>
      <c r="D249" s="291"/>
      <c r="E249" s="159">
        <v>2017</v>
      </c>
      <c r="F249" s="161"/>
      <c r="G249" s="161"/>
      <c r="H249" s="161"/>
      <c r="I249" s="161"/>
      <c r="J249" s="161"/>
      <c r="K249" s="161"/>
      <c r="L249" s="512"/>
      <c r="M249" s="92"/>
      <c r="N249" s="436"/>
      <c r="O249" s="437"/>
      <c r="P249" s="71"/>
    </row>
    <row r="250" spans="1:16" ht="15.6" x14ac:dyDescent="0.3">
      <c r="A250" s="440"/>
      <c r="B250" s="476"/>
      <c r="C250" s="443"/>
      <c r="D250" s="291"/>
      <c r="E250" s="159">
        <v>2018</v>
      </c>
      <c r="F250" s="161"/>
      <c r="G250" s="161"/>
      <c r="H250" s="161"/>
      <c r="I250" s="161"/>
      <c r="J250" s="161"/>
      <c r="K250" s="161"/>
      <c r="L250" s="512"/>
      <c r="M250" s="92"/>
      <c r="N250" s="436"/>
      <c r="O250" s="437"/>
      <c r="P250" s="71"/>
    </row>
    <row r="251" spans="1:16" ht="15.6" x14ac:dyDescent="0.3">
      <c r="A251" s="440"/>
      <c r="B251" s="476"/>
      <c r="C251" s="443"/>
      <c r="D251" s="291"/>
      <c r="E251" s="159">
        <v>2019</v>
      </c>
      <c r="F251" s="161"/>
      <c r="G251" s="161"/>
      <c r="H251" s="161"/>
      <c r="I251" s="161"/>
      <c r="J251" s="161"/>
      <c r="K251" s="161"/>
      <c r="L251" s="512"/>
      <c r="M251" s="92"/>
      <c r="N251" s="436"/>
      <c r="O251" s="437"/>
      <c r="P251" s="71"/>
    </row>
    <row r="252" spans="1:16" ht="16.2" thickBot="1" x14ac:dyDescent="0.35">
      <c r="A252" s="440"/>
      <c r="B252" s="477"/>
      <c r="C252" s="444"/>
      <c r="D252" s="292"/>
      <c r="E252" s="165">
        <v>2020</v>
      </c>
      <c r="F252" s="167"/>
      <c r="G252" s="167"/>
      <c r="H252" s="167"/>
      <c r="I252" s="167"/>
      <c r="J252" s="167"/>
      <c r="K252" s="167"/>
      <c r="L252" s="513"/>
      <c r="M252" s="93"/>
      <c r="N252" s="436"/>
      <c r="O252" s="437"/>
      <c r="P252" s="71"/>
    </row>
    <row r="253" spans="1:16" ht="15.6" x14ac:dyDescent="0.3">
      <c r="A253" s="440"/>
      <c r="B253" s="507" t="s">
        <v>271</v>
      </c>
      <c r="C253" s="388" t="s">
        <v>54</v>
      </c>
      <c r="D253" s="293">
        <v>1</v>
      </c>
      <c r="E253" s="86">
        <v>2014</v>
      </c>
      <c r="F253" s="40"/>
      <c r="G253" s="40">
        <v>2800</v>
      </c>
      <c r="H253" s="40"/>
      <c r="I253" s="40">
        <v>1400</v>
      </c>
      <c r="J253" s="40">
        <v>1400</v>
      </c>
      <c r="K253" s="40"/>
      <c r="L253" s="385" t="s">
        <v>272</v>
      </c>
      <c r="M253" s="91"/>
      <c r="N253" s="436"/>
      <c r="O253" s="437"/>
      <c r="P253" s="71"/>
    </row>
    <row r="254" spans="1:16" ht="15.6" x14ac:dyDescent="0.3">
      <c r="A254" s="440"/>
      <c r="B254" s="508"/>
      <c r="C254" s="389"/>
      <c r="D254" s="294"/>
      <c r="E254" s="80">
        <v>2015</v>
      </c>
      <c r="F254" s="328"/>
      <c r="G254" s="328"/>
      <c r="H254" s="328"/>
      <c r="I254" s="328"/>
      <c r="J254" s="328"/>
      <c r="K254" s="328"/>
      <c r="L254" s="386"/>
      <c r="M254" s="92"/>
      <c r="N254" s="436"/>
      <c r="O254" s="437"/>
      <c r="P254" s="71"/>
    </row>
    <row r="255" spans="1:16" ht="15.6" x14ac:dyDescent="0.3">
      <c r="A255" s="440"/>
      <c r="B255" s="508"/>
      <c r="C255" s="389"/>
      <c r="D255" s="294"/>
      <c r="E255" s="80">
        <v>2016</v>
      </c>
      <c r="F255" s="328"/>
      <c r="G255" s="328"/>
      <c r="H255" s="328"/>
      <c r="I255" s="328"/>
      <c r="J255" s="328"/>
      <c r="K255" s="328"/>
      <c r="L255" s="386"/>
      <c r="M255" s="92"/>
      <c r="N255" s="436"/>
      <c r="O255" s="437"/>
      <c r="P255" s="71"/>
    </row>
    <row r="256" spans="1:16" ht="15.6" x14ac:dyDescent="0.3">
      <c r="A256" s="440"/>
      <c r="B256" s="508"/>
      <c r="C256" s="389"/>
      <c r="D256" s="294"/>
      <c r="E256" s="80">
        <v>2017</v>
      </c>
      <c r="F256" s="328"/>
      <c r="G256" s="328"/>
      <c r="H256" s="328"/>
      <c r="I256" s="328"/>
      <c r="J256" s="328"/>
      <c r="K256" s="328"/>
      <c r="L256" s="386"/>
      <c r="M256" s="92"/>
      <c r="N256" s="436"/>
      <c r="O256" s="437"/>
      <c r="P256" s="71"/>
    </row>
    <row r="257" spans="1:16" ht="15.6" x14ac:dyDescent="0.3">
      <c r="A257" s="440"/>
      <c r="B257" s="508"/>
      <c r="C257" s="389"/>
      <c r="D257" s="294"/>
      <c r="E257" s="80">
        <v>2018</v>
      </c>
      <c r="F257" s="328"/>
      <c r="G257" s="328"/>
      <c r="H257" s="328"/>
      <c r="I257" s="328"/>
      <c r="J257" s="328"/>
      <c r="K257" s="328"/>
      <c r="L257" s="386"/>
      <c r="M257" s="92"/>
      <c r="N257" s="436"/>
      <c r="O257" s="437"/>
      <c r="P257" s="71"/>
    </row>
    <row r="258" spans="1:16" ht="15.6" x14ac:dyDescent="0.3">
      <c r="A258" s="440"/>
      <c r="B258" s="508"/>
      <c r="C258" s="389"/>
      <c r="D258" s="294"/>
      <c r="E258" s="80">
        <v>2019</v>
      </c>
      <c r="F258" s="328"/>
      <c r="G258" s="328"/>
      <c r="H258" s="328"/>
      <c r="I258" s="328"/>
      <c r="J258" s="328"/>
      <c r="K258" s="328"/>
      <c r="L258" s="386"/>
      <c r="M258" s="92"/>
      <c r="N258" s="436"/>
      <c r="O258" s="437"/>
      <c r="P258" s="71"/>
    </row>
    <row r="259" spans="1:16" ht="16.2" thickBot="1" x14ac:dyDescent="0.35">
      <c r="A259" s="440"/>
      <c r="B259" s="509"/>
      <c r="C259" s="390"/>
      <c r="D259" s="295"/>
      <c r="E259" s="83">
        <v>2020</v>
      </c>
      <c r="F259" s="329"/>
      <c r="G259" s="329"/>
      <c r="H259" s="329"/>
      <c r="I259" s="329"/>
      <c r="J259" s="329"/>
      <c r="K259" s="329"/>
      <c r="L259" s="387"/>
      <c r="M259" s="93"/>
      <c r="N259" s="436"/>
      <c r="O259" s="437"/>
      <c r="P259" s="71"/>
    </row>
    <row r="260" spans="1:16" ht="15.6" x14ac:dyDescent="0.3">
      <c r="A260" s="440"/>
      <c r="B260" s="485" t="s">
        <v>275</v>
      </c>
      <c r="C260" s="388" t="s">
        <v>54</v>
      </c>
      <c r="D260" s="293"/>
      <c r="E260" s="86">
        <v>2014</v>
      </c>
      <c r="F260" s="330"/>
      <c r="G260" s="330"/>
      <c r="H260" s="330"/>
      <c r="I260" s="330"/>
      <c r="J260" s="330"/>
      <c r="K260" s="330"/>
      <c r="L260" s="380" t="s">
        <v>272</v>
      </c>
      <c r="M260" s="91"/>
      <c r="N260" s="436"/>
      <c r="O260" s="437"/>
      <c r="P260" s="71"/>
    </row>
    <row r="261" spans="1:16" ht="15.6" x14ac:dyDescent="0.3">
      <c r="A261" s="440"/>
      <c r="B261" s="486"/>
      <c r="C261" s="389"/>
      <c r="D261" s="294">
        <v>1</v>
      </c>
      <c r="E261" s="80">
        <v>2015</v>
      </c>
      <c r="F261" s="108"/>
      <c r="G261" s="108">
        <v>25000</v>
      </c>
      <c r="H261" s="108"/>
      <c r="I261" s="108">
        <v>12500</v>
      </c>
      <c r="J261" s="108">
        <v>12500</v>
      </c>
      <c r="K261" s="108"/>
      <c r="L261" s="381"/>
      <c r="M261" s="92"/>
      <c r="N261" s="436"/>
      <c r="O261" s="437"/>
      <c r="P261" s="71"/>
    </row>
    <row r="262" spans="1:16" ht="15.6" x14ac:dyDescent="0.3">
      <c r="A262" s="440"/>
      <c r="B262" s="486"/>
      <c r="C262" s="389"/>
      <c r="D262" s="294"/>
      <c r="E262" s="80">
        <v>2016</v>
      </c>
      <c r="F262" s="328"/>
      <c r="G262" s="328"/>
      <c r="H262" s="328"/>
      <c r="I262" s="328"/>
      <c r="J262" s="328"/>
      <c r="K262" s="328"/>
      <c r="L262" s="381"/>
      <c r="M262" s="92"/>
      <c r="N262" s="436"/>
      <c r="O262" s="437"/>
      <c r="P262" s="71"/>
    </row>
    <row r="263" spans="1:16" ht="15.6" x14ac:dyDescent="0.3">
      <c r="A263" s="440"/>
      <c r="B263" s="486"/>
      <c r="C263" s="389"/>
      <c r="D263" s="294"/>
      <c r="E263" s="80">
        <v>2017</v>
      </c>
      <c r="F263" s="328"/>
      <c r="G263" s="328"/>
      <c r="H263" s="328"/>
      <c r="I263" s="328"/>
      <c r="J263" s="328"/>
      <c r="K263" s="328"/>
      <c r="L263" s="381"/>
      <c r="M263" s="92"/>
      <c r="N263" s="436"/>
      <c r="O263" s="437"/>
      <c r="P263" s="71"/>
    </row>
    <row r="264" spans="1:16" ht="15.6" x14ac:dyDescent="0.3">
      <c r="A264" s="440"/>
      <c r="B264" s="486"/>
      <c r="C264" s="389"/>
      <c r="D264" s="294"/>
      <c r="E264" s="80">
        <v>2018</v>
      </c>
      <c r="F264" s="328"/>
      <c r="G264" s="328"/>
      <c r="H264" s="328"/>
      <c r="I264" s="328"/>
      <c r="J264" s="328"/>
      <c r="K264" s="328"/>
      <c r="L264" s="381"/>
      <c r="M264" s="92"/>
      <c r="N264" s="436"/>
      <c r="O264" s="437"/>
      <c r="P264" s="71"/>
    </row>
    <row r="265" spans="1:16" ht="15.6" x14ac:dyDescent="0.3">
      <c r="A265" s="440"/>
      <c r="B265" s="486"/>
      <c r="C265" s="389"/>
      <c r="D265" s="294"/>
      <c r="E265" s="80">
        <v>2019</v>
      </c>
      <c r="F265" s="328"/>
      <c r="G265" s="328"/>
      <c r="H265" s="328"/>
      <c r="I265" s="328"/>
      <c r="J265" s="328"/>
      <c r="K265" s="328"/>
      <c r="L265" s="381"/>
      <c r="M265" s="92"/>
      <c r="N265" s="436"/>
      <c r="O265" s="437"/>
      <c r="P265" s="71"/>
    </row>
    <row r="266" spans="1:16" ht="16.2" thickBot="1" x14ac:dyDescent="0.35">
      <c r="A266" s="440"/>
      <c r="B266" s="510"/>
      <c r="C266" s="390"/>
      <c r="D266" s="295"/>
      <c r="E266" s="83">
        <v>2020</v>
      </c>
      <c r="F266" s="329"/>
      <c r="G266" s="329"/>
      <c r="H266" s="329"/>
      <c r="I266" s="329"/>
      <c r="J266" s="329"/>
      <c r="K266" s="329"/>
      <c r="L266" s="382"/>
      <c r="M266" s="93"/>
      <c r="N266" s="436"/>
      <c r="O266" s="437"/>
      <c r="P266" s="71"/>
    </row>
    <row r="267" spans="1:16" ht="15.6" x14ac:dyDescent="0.3">
      <c r="A267" s="440"/>
      <c r="B267" s="507" t="s">
        <v>273</v>
      </c>
      <c r="C267" s="388" t="s">
        <v>54</v>
      </c>
      <c r="D267" s="293"/>
      <c r="E267" s="86">
        <v>2014</v>
      </c>
      <c r="F267" s="330"/>
      <c r="G267" s="330"/>
      <c r="H267" s="330"/>
      <c r="I267" s="330"/>
      <c r="J267" s="330"/>
      <c r="K267" s="330"/>
      <c r="L267" s="385" t="s">
        <v>272</v>
      </c>
      <c r="M267" s="91"/>
      <c r="N267" s="436"/>
      <c r="O267" s="437"/>
      <c r="P267" s="71"/>
    </row>
    <row r="268" spans="1:16" ht="15.6" x14ac:dyDescent="0.3">
      <c r="A268" s="440"/>
      <c r="B268" s="508"/>
      <c r="C268" s="389"/>
      <c r="D268" s="294">
        <v>1</v>
      </c>
      <c r="E268" s="80">
        <v>2015</v>
      </c>
      <c r="F268" s="108"/>
      <c r="G268" s="108">
        <v>17000</v>
      </c>
      <c r="H268" s="108"/>
      <c r="I268" s="108">
        <v>8500</v>
      </c>
      <c r="J268" s="108">
        <v>8500</v>
      </c>
      <c r="K268" s="108"/>
      <c r="L268" s="386"/>
      <c r="M268" s="92"/>
      <c r="N268" s="436"/>
      <c r="O268" s="437"/>
      <c r="P268" s="71"/>
    </row>
    <row r="269" spans="1:16" ht="15.6" x14ac:dyDescent="0.3">
      <c r="A269" s="440"/>
      <c r="B269" s="508"/>
      <c r="C269" s="389"/>
      <c r="D269" s="294"/>
      <c r="E269" s="80">
        <v>2016</v>
      </c>
      <c r="F269" s="328"/>
      <c r="G269" s="328"/>
      <c r="H269" s="328"/>
      <c r="I269" s="328"/>
      <c r="J269" s="328"/>
      <c r="K269" s="328"/>
      <c r="L269" s="386"/>
      <c r="M269" s="92"/>
      <c r="N269" s="436"/>
      <c r="O269" s="437"/>
      <c r="P269" s="71"/>
    </row>
    <row r="270" spans="1:16" ht="15.6" x14ac:dyDescent="0.3">
      <c r="A270" s="440"/>
      <c r="B270" s="508"/>
      <c r="C270" s="389"/>
      <c r="D270" s="294"/>
      <c r="E270" s="80">
        <v>2017</v>
      </c>
      <c r="F270" s="328"/>
      <c r="G270" s="328"/>
      <c r="H270" s="328"/>
      <c r="I270" s="328"/>
      <c r="J270" s="328"/>
      <c r="K270" s="328"/>
      <c r="L270" s="386"/>
      <c r="M270" s="92"/>
      <c r="N270" s="436"/>
      <c r="O270" s="437"/>
      <c r="P270" s="71"/>
    </row>
    <row r="271" spans="1:16" ht="15.6" x14ac:dyDescent="0.3">
      <c r="A271" s="440"/>
      <c r="B271" s="508"/>
      <c r="C271" s="389"/>
      <c r="D271" s="294"/>
      <c r="E271" s="80">
        <v>2018</v>
      </c>
      <c r="F271" s="328"/>
      <c r="G271" s="328"/>
      <c r="H271" s="328"/>
      <c r="I271" s="328"/>
      <c r="J271" s="328"/>
      <c r="K271" s="328"/>
      <c r="L271" s="386"/>
      <c r="M271" s="92"/>
      <c r="N271" s="436"/>
      <c r="O271" s="437"/>
      <c r="P271" s="71"/>
    </row>
    <row r="272" spans="1:16" ht="15.6" x14ac:dyDescent="0.3">
      <c r="A272" s="440"/>
      <c r="B272" s="508"/>
      <c r="C272" s="389"/>
      <c r="D272" s="294"/>
      <c r="E272" s="80">
        <v>2019</v>
      </c>
      <c r="F272" s="328"/>
      <c r="G272" s="328"/>
      <c r="H272" s="328"/>
      <c r="I272" s="328"/>
      <c r="J272" s="328"/>
      <c r="K272" s="328"/>
      <c r="L272" s="386"/>
      <c r="M272" s="92"/>
      <c r="N272" s="436"/>
      <c r="O272" s="437"/>
      <c r="P272" s="71"/>
    </row>
    <row r="273" spans="1:16" ht="16.2" thickBot="1" x14ac:dyDescent="0.35">
      <c r="A273" s="440"/>
      <c r="B273" s="509"/>
      <c r="C273" s="390"/>
      <c r="D273" s="295"/>
      <c r="E273" s="83">
        <v>2020</v>
      </c>
      <c r="F273" s="329"/>
      <c r="G273" s="329"/>
      <c r="H273" s="329"/>
      <c r="I273" s="329"/>
      <c r="J273" s="329"/>
      <c r="K273" s="329"/>
      <c r="L273" s="387"/>
      <c r="M273" s="93"/>
      <c r="N273" s="436"/>
      <c r="O273" s="437"/>
      <c r="P273" s="71"/>
    </row>
    <row r="274" spans="1:16" ht="15.6" x14ac:dyDescent="0.3">
      <c r="A274" s="440"/>
      <c r="B274" s="475" t="s">
        <v>137</v>
      </c>
      <c r="C274" s="377" t="s">
        <v>54</v>
      </c>
      <c r="D274" s="290"/>
      <c r="E274" s="153">
        <v>2014</v>
      </c>
      <c r="F274" s="155"/>
      <c r="G274" s="155"/>
      <c r="H274" s="155"/>
      <c r="I274" s="155"/>
      <c r="J274" s="155"/>
      <c r="K274" s="155"/>
      <c r="L274" s="511" t="s">
        <v>154</v>
      </c>
      <c r="M274" s="91"/>
      <c r="N274" s="436"/>
      <c r="O274" s="437"/>
      <c r="P274" s="71"/>
    </row>
    <row r="275" spans="1:16" ht="15.6" x14ac:dyDescent="0.3">
      <c r="A275" s="440"/>
      <c r="B275" s="476"/>
      <c r="C275" s="378"/>
      <c r="D275" s="232">
        <v>1</v>
      </c>
      <c r="E275" s="159">
        <v>2015</v>
      </c>
      <c r="F275" s="327"/>
      <c r="G275" s="327">
        <v>12700</v>
      </c>
      <c r="H275" s="161">
        <f>G275*30%</f>
        <v>3810</v>
      </c>
      <c r="I275" s="161">
        <f>G275*65%</f>
        <v>8255</v>
      </c>
      <c r="J275" s="161">
        <f>G275*0.05</f>
        <v>635</v>
      </c>
      <c r="K275" s="327"/>
      <c r="L275" s="512"/>
      <c r="M275" s="94"/>
      <c r="N275" s="436"/>
      <c r="O275" s="437"/>
      <c r="P275" s="71"/>
    </row>
    <row r="276" spans="1:16" ht="15.6" x14ac:dyDescent="0.3">
      <c r="A276" s="440"/>
      <c r="B276" s="476"/>
      <c r="C276" s="378"/>
      <c r="D276" s="232"/>
      <c r="E276" s="159">
        <v>2016</v>
      </c>
      <c r="F276" s="327"/>
      <c r="G276" s="327"/>
      <c r="H276" s="327"/>
      <c r="I276" s="327"/>
      <c r="J276" s="327"/>
      <c r="K276" s="327"/>
      <c r="L276" s="512"/>
      <c r="M276" s="94"/>
      <c r="N276" s="436"/>
      <c r="O276" s="437"/>
      <c r="P276" s="71"/>
    </row>
    <row r="277" spans="1:16" ht="15.6" x14ac:dyDescent="0.3">
      <c r="A277" s="440"/>
      <c r="B277" s="476"/>
      <c r="C277" s="378"/>
      <c r="D277" s="232"/>
      <c r="E277" s="159">
        <v>2017</v>
      </c>
      <c r="F277" s="327"/>
      <c r="G277" s="327"/>
      <c r="H277" s="327"/>
      <c r="I277" s="327"/>
      <c r="J277" s="327"/>
      <c r="K277" s="327"/>
      <c r="L277" s="512"/>
      <c r="M277" s="94"/>
      <c r="N277" s="436"/>
      <c r="O277" s="437"/>
      <c r="P277" s="71"/>
    </row>
    <row r="278" spans="1:16" ht="15.6" x14ac:dyDescent="0.3">
      <c r="A278" s="440"/>
      <c r="B278" s="476"/>
      <c r="C278" s="378"/>
      <c r="D278" s="232"/>
      <c r="E278" s="159">
        <v>2018</v>
      </c>
      <c r="F278" s="327"/>
      <c r="G278" s="327"/>
      <c r="H278" s="327"/>
      <c r="I278" s="327"/>
      <c r="J278" s="327"/>
      <c r="K278" s="327"/>
      <c r="L278" s="512"/>
      <c r="M278" s="94"/>
      <c r="N278" s="436"/>
      <c r="O278" s="437"/>
      <c r="P278" s="71"/>
    </row>
    <row r="279" spans="1:16" ht="15.6" x14ac:dyDescent="0.3">
      <c r="A279" s="440"/>
      <c r="B279" s="476"/>
      <c r="C279" s="378"/>
      <c r="D279" s="232"/>
      <c r="E279" s="159">
        <v>2019</v>
      </c>
      <c r="F279" s="327"/>
      <c r="G279" s="327"/>
      <c r="H279" s="327"/>
      <c r="I279" s="327"/>
      <c r="J279" s="327"/>
      <c r="K279" s="327"/>
      <c r="L279" s="512"/>
      <c r="M279" s="94"/>
      <c r="N279" s="436"/>
      <c r="O279" s="437"/>
      <c r="P279" s="71"/>
    </row>
    <row r="280" spans="1:16" ht="16.2" thickBot="1" x14ac:dyDescent="0.35">
      <c r="A280" s="440"/>
      <c r="B280" s="477"/>
      <c r="C280" s="379"/>
      <c r="D280" s="277"/>
      <c r="E280" s="234">
        <v>2020</v>
      </c>
      <c r="F280" s="174"/>
      <c r="G280" s="174"/>
      <c r="H280" s="174"/>
      <c r="I280" s="174"/>
      <c r="J280" s="174"/>
      <c r="K280" s="174"/>
      <c r="L280" s="512"/>
      <c r="M280" s="141"/>
      <c r="N280" s="436"/>
      <c r="O280" s="437"/>
      <c r="P280" s="71"/>
    </row>
    <row r="281" spans="1:16" ht="15.6" x14ac:dyDescent="0.3">
      <c r="A281" s="440"/>
      <c r="B281" s="475" t="s">
        <v>274</v>
      </c>
      <c r="C281" s="445" t="s">
        <v>54</v>
      </c>
      <c r="D281" s="331"/>
      <c r="E281" s="153">
        <v>2014</v>
      </c>
      <c r="F281" s="155"/>
      <c r="G281" s="155"/>
      <c r="H281" s="155"/>
      <c r="I281" s="155"/>
      <c r="J281" s="155"/>
      <c r="K281" s="155"/>
      <c r="L281" s="512"/>
      <c r="M281" s="91"/>
      <c r="N281" s="436"/>
      <c r="O281" s="437"/>
      <c r="P281" s="71"/>
    </row>
    <row r="282" spans="1:16" ht="15.6" x14ac:dyDescent="0.3">
      <c r="A282" s="440"/>
      <c r="B282" s="476"/>
      <c r="C282" s="446"/>
      <c r="D282" s="332"/>
      <c r="E282" s="159">
        <v>2015</v>
      </c>
      <c r="F282" s="161"/>
      <c r="G282" s="161"/>
      <c r="H282" s="161"/>
      <c r="I282" s="161"/>
      <c r="J282" s="161"/>
      <c r="K282" s="161"/>
      <c r="L282" s="512"/>
      <c r="M282" s="92"/>
      <c r="N282" s="436"/>
      <c r="O282" s="437"/>
      <c r="P282" s="71"/>
    </row>
    <row r="283" spans="1:16" ht="15.6" x14ac:dyDescent="0.3">
      <c r="A283" s="440"/>
      <c r="B283" s="476"/>
      <c r="C283" s="446"/>
      <c r="D283" s="332">
        <v>1</v>
      </c>
      <c r="E283" s="159">
        <v>2016</v>
      </c>
      <c r="F283" s="161"/>
      <c r="G283" s="161">
        <v>12000</v>
      </c>
      <c r="H283" s="161">
        <f>G283*30%</f>
        <v>3600</v>
      </c>
      <c r="I283" s="161">
        <f>G283*65%</f>
        <v>7800</v>
      </c>
      <c r="J283" s="161">
        <f>G283*0.05</f>
        <v>600</v>
      </c>
      <c r="K283" s="161"/>
      <c r="L283" s="512"/>
      <c r="M283" s="92"/>
      <c r="N283" s="436"/>
      <c r="O283" s="437"/>
      <c r="P283" s="71"/>
    </row>
    <row r="284" spans="1:16" ht="15.6" x14ac:dyDescent="0.3">
      <c r="A284" s="440"/>
      <c r="B284" s="476"/>
      <c r="C284" s="446"/>
      <c r="D284" s="332"/>
      <c r="E284" s="159">
        <v>2017</v>
      </c>
      <c r="F284" s="161"/>
      <c r="G284" s="161"/>
      <c r="H284" s="161"/>
      <c r="I284" s="161"/>
      <c r="J284" s="161"/>
      <c r="K284" s="161"/>
      <c r="L284" s="512"/>
      <c r="M284" s="92"/>
      <c r="N284" s="436"/>
      <c r="O284" s="437"/>
      <c r="P284" s="71"/>
    </row>
    <row r="285" spans="1:16" ht="15.6" x14ac:dyDescent="0.3">
      <c r="A285" s="440"/>
      <c r="B285" s="476"/>
      <c r="C285" s="446"/>
      <c r="D285" s="332"/>
      <c r="E285" s="159">
        <v>2018</v>
      </c>
      <c r="F285" s="161"/>
      <c r="G285" s="161"/>
      <c r="H285" s="161"/>
      <c r="I285" s="161"/>
      <c r="J285" s="161"/>
      <c r="K285" s="161"/>
      <c r="L285" s="512"/>
      <c r="M285" s="92"/>
      <c r="N285" s="436"/>
      <c r="O285" s="437"/>
      <c r="P285" s="71"/>
    </row>
    <row r="286" spans="1:16" ht="15.6" x14ac:dyDescent="0.3">
      <c r="A286" s="440"/>
      <c r="B286" s="476"/>
      <c r="C286" s="446"/>
      <c r="D286" s="332"/>
      <c r="E286" s="159">
        <v>2019</v>
      </c>
      <c r="F286" s="161"/>
      <c r="G286" s="161"/>
      <c r="H286" s="161"/>
      <c r="I286" s="161"/>
      <c r="J286" s="161"/>
      <c r="K286" s="161"/>
      <c r="L286" s="512"/>
      <c r="M286" s="92"/>
      <c r="N286" s="436"/>
      <c r="O286" s="437"/>
      <c r="P286" s="71"/>
    </row>
    <row r="287" spans="1:16" ht="16.2" thickBot="1" x14ac:dyDescent="0.35">
      <c r="A287" s="440"/>
      <c r="B287" s="477"/>
      <c r="C287" s="447"/>
      <c r="D287" s="333"/>
      <c r="E287" s="165">
        <v>2020</v>
      </c>
      <c r="F287" s="167"/>
      <c r="G287" s="167"/>
      <c r="H287" s="167"/>
      <c r="I287" s="167"/>
      <c r="J287" s="167"/>
      <c r="K287" s="167"/>
      <c r="L287" s="512"/>
      <c r="M287" s="93"/>
      <c r="N287" s="436"/>
      <c r="O287" s="437"/>
      <c r="P287" s="71"/>
    </row>
    <row r="288" spans="1:16" ht="15.6" x14ac:dyDescent="0.3">
      <c r="A288" s="440"/>
      <c r="B288" s="475" t="s">
        <v>138</v>
      </c>
      <c r="C288" s="377" t="s">
        <v>54</v>
      </c>
      <c r="D288" s="232"/>
      <c r="E288" s="233">
        <v>2014</v>
      </c>
      <c r="F288" s="327"/>
      <c r="G288" s="327"/>
      <c r="H288" s="327"/>
      <c r="I288" s="327"/>
      <c r="J288" s="327"/>
      <c r="K288" s="327"/>
      <c r="L288" s="512"/>
      <c r="M288" s="94"/>
      <c r="N288" s="436"/>
      <c r="O288" s="437"/>
      <c r="P288" s="71"/>
    </row>
    <row r="289" spans="1:16" ht="15.6" x14ac:dyDescent="0.3">
      <c r="A289" s="440"/>
      <c r="B289" s="476"/>
      <c r="C289" s="378"/>
      <c r="D289" s="291"/>
      <c r="E289" s="159">
        <v>2015</v>
      </c>
      <c r="F289" s="161"/>
      <c r="G289" s="161"/>
      <c r="H289" s="161"/>
      <c r="I289" s="161"/>
      <c r="J289" s="161"/>
      <c r="K289" s="161"/>
      <c r="L289" s="512"/>
      <c r="M289" s="92"/>
      <c r="N289" s="436"/>
      <c r="O289" s="437"/>
      <c r="P289" s="71"/>
    </row>
    <row r="290" spans="1:16" ht="15.6" x14ac:dyDescent="0.3">
      <c r="A290" s="440"/>
      <c r="B290" s="476"/>
      <c r="C290" s="378"/>
      <c r="D290" s="291">
        <v>1</v>
      </c>
      <c r="E290" s="159">
        <v>2016</v>
      </c>
      <c r="F290" s="161"/>
      <c r="G290" s="161">
        <v>26375.8</v>
      </c>
      <c r="H290" s="161">
        <f>G290*30%</f>
        <v>7912.74</v>
      </c>
      <c r="I290" s="161">
        <f>G290*65%</f>
        <v>17144.27</v>
      </c>
      <c r="J290" s="161">
        <f>G290*0.05</f>
        <v>1318.79</v>
      </c>
      <c r="K290" s="161"/>
      <c r="L290" s="512"/>
      <c r="M290" s="92"/>
      <c r="N290" s="436"/>
      <c r="O290" s="437"/>
      <c r="P290" s="71"/>
    </row>
    <row r="291" spans="1:16" ht="15.6" x14ac:dyDescent="0.3">
      <c r="A291" s="440"/>
      <c r="B291" s="476"/>
      <c r="C291" s="378"/>
      <c r="D291" s="291"/>
      <c r="E291" s="159">
        <v>2017</v>
      </c>
      <c r="F291" s="161"/>
      <c r="G291" s="161"/>
      <c r="H291" s="161"/>
      <c r="I291" s="161"/>
      <c r="J291" s="161"/>
      <c r="K291" s="161"/>
      <c r="L291" s="512"/>
      <c r="M291" s="92"/>
      <c r="N291" s="436"/>
      <c r="O291" s="437"/>
      <c r="P291" s="71"/>
    </row>
    <row r="292" spans="1:16" ht="15.6" x14ac:dyDescent="0.3">
      <c r="A292" s="440"/>
      <c r="B292" s="476"/>
      <c r="C292" s="378"/>
      <c r="D292" s="291"/>
      <c r="E292" s="159">
        <v>2018</v>
      </c>
      <c r="F292" s="161"/>
      <c r="G292" s="161"/>
      <c r="H292" s="161"/>
      <c r="I292" s="161"/>
      <c r="J292" s="161"/>
      <c r="K292" s="161"/>
      <c r="L292" s="512"/>
      <c r="M292" s="92"/>
      <c r="N292" s="436"/>
      <c r="O292" s="437"/>
      <c r="P292" s="71"/>
    </row>
    <row r="293" spans="1:16" ht="15.6" x14ac:dyDescent="0.3">
      <c r="A293" s="440"/>
      <c r="B293" s="476"/>
      <c r="C293" s="378"/>
      <c r="D293" s="291"/>
      <c r="E293" s="159">
        <v>2019</v>
      </c>
      <c r="F293" s="161"/>
      <c r="G293" s="161"/>
      <c r="H293" s="161"/>
      <c r="I293" s="161"/>
      <c r="J293" s="161"/>
      <c r="K293" s="161"/>
      <c r="L293" s="512"/>
      <c r="M293" s="92"/>
      <c r="N293" s="436"/>
      <c r="O293" s="437"/>
      <c r="P293" s="71"/>
    </row>
    <row r="294" spans="1:16" ht="16.2" thickBot="1" x14ac:dyDescent="0.35">
      <c r="A294" s="440"/>
      <c r="B294" s="477"/>
      <c r="C294" s="379"/>
      <c r="D294" s="292"/>
      <c r="E294" s="165">
        <v>2020</v>
      </c>
      <c r="F294" s="167"/>
      <c r="G294" s="167"/>
      <c r="H294" s="167"/>
      <c r="I294" s="167"/>
      <c r="J294" s="167"/>
      <c r="K294" s="167"/>
      <c r="L294" s="512"/>
      <c r="M294" s="93"/>
      <c r="N294" s="436"/>
      <c r="O294" s="437"/>
      <c r="P294" s="71"/>
    </row>
    <row r="295" spans="1:16" ht="15.6" x14ac:dyDescent="0.3">
      <c r="A295" s="440"/>
      <c r="B295" s="475" t="s">
        <v>139</v>
      </c>
      <c r="C295" s="377" t="s">
        <v>54</v>
      </c>
      <c r="D295" s="290">
        <v>1</v>
      </c>
      <c r="E295" s="153">
        <v>2014</v>
      </c>
      <c r="F295" s="155"/>
      <c r="G295" s="155">
        <v>12631.5</v>
      </c>
      <c r="H295" s="161">
        <f>G295*30%</f>
        <v>3789.45</v>
      </c>
      <c r="I295" s="161">
        <f>G295*65%</f>
        <v>8210.4750000000004</v>
      </c>
      <c r="J295" s="161">
        <f>G295*0.05</f>
        <v>631.57500000000005</v>
      </c>
      <c r="K295" s="155"/>
      <c r="L295" s="512"/>
      <c r="M295" s="91"/>
      <c r="N295" s="436"/>
      <c r="O295" s="437"/>
      <c r="P295" s="71"/>
    </row>
    <row r="296" spans="1:16" ht="15.6" x14ac:dyDescent="0.3">
      <c r="A296" s="440"/>
      <c r="B296" s="476"/>
      <c r="C296" s="378"/>
      <c r="D296" s="291"/>
      <c r="E296" s="159">
        <v>2015</v>
      </c>
      <c r="F296" s="161"/>
      <c r="G296" s="161"/>
      <c r="H296" s="161"/>
      <c r="I296" s="161"/>
      <c r="J296" s="161"/>
      <c r="K296" s="161"/>
      <c r="L296" s="512"/>
      <c r="M296" s="92"/>
      <c r="N296" s="436"/>
      <c r="O296" s="437"/>
      <c r="P296" s="71"/>
    </row>
    <row r="297" spans="1:16" ht="15.6" x14ac:dyDescent="0.3">
      <c r="A297" s="440"/>
      <c r="B297" s="476"/>
      <c r="C297" s="378"/>
      <c r="D297" s="291"/>
      <c r="E297" s="159">
        <v>2016</v>
      </c>
      <c r="F297" s="161"/>
      <c r="G297" s="161"/>
      <c r="H297" s="161"/>
      <c r="I297" s="161"/>
      <c r="J297" s="161"/>
      <c r="K297" s="161"/>
      <c r="L297" s="512"/>
      <c r="M297" s="92"/>
      <c r="N297" s="436"/>
      <c r="O297" s="437"/>
      <c r="P297" s="71"/>
    </row>
    <row r="298" spans="1:16" ht="15.6" x14ac:dyDescent="0.3">
      <c r="A298" s="440"/>
      <c r="B298" s="476"/>
      <c r="C298" s="378"/>
      <c r="D298" s="291"/>
      <c r="E298" s="159">
        <v>2017</v>
      </c>
      <c r="F298" s="161"/>
      <c r="G298" s="161"/>
      <c r="H298" s="161"/>
      <c r="I298" s="161"/>
      <c r="J298" s="161"/>
      <c r="K298" s="161"/>
      <c r="L298" s="512"/>
      <c r="M298" s="92"/>
      <c r="N298" s="436"/>
      <c r="O298" s="437"/>
      <c r="P298" s="71"/>
    </row>
    <row r="299" spans="1:16" ht="15.6" x14ac:dyDescent="0.3">
      <c r="A299" s="440"/>
      <c r="B299" s="476"/>
      <c r="C299" s="378"/>
      <c r="D299" s="291"/>
      <c r="E299" s="159">
        <v>2018</v>
      </c>
      <c r="F299" s="161"/>
      <c r="G299" s="161"/>
      <c r="H299" s="161"/>
      <c r="I299" s="161"/>
      <c r="J299" s="161"/>
      <c r="K299" s="161"/>
      <c r="L299" s="512"/>
      <c r="M299" s="92"/>
      <c r="N299" s="436"/>
      <c r="O299" s="437"/>
      <c r="P299" s="71"/>
    </row>
    <row r="300" spans="1:16" ht="15.6" x14ac:dyDescent="0.3">
      <c r="A300" s="440"/>
      <c r="B300" s="476"/>
      <c r="C300" s="378"/>
      <c r="D300" s="291"/>
      <c r="E300" s="159">
        <v>2019</v>
      </c>
      <c r="F300" s="161"/>
      <c r="G300" s="161"/>
      <c r="H300" s="161"/>
      <c r="I300" s="161"/>
      <c r="J300" s="161"/>
      <c r="K300" s="161"/>
      <c r="L300" s="512"/>
      <c r="M300" s="92"/>
      <c r="N300" s="436"/>
      <c r="O300" s="437"/>
      <c r="P300" s="71"/>
    </row>
    <row r="301" spans="1:16" ht="16.2" thickBot="1" x14ac:dyDescent="0.35">
      <c r="A301" s="440"/>
      <c r="B301" s="477"/>
      <c r="C301" s="379"/>
      <c r="D301" s="292"/>
      <c r="E301" s="165">
        <v>2020</v>
      </c>
      <c r="F301" s="167"/>
      <c r="G301" s="167"/>
      <c r="H301" s="167"/>
      <c r="I301" s="167"/>
      <c r="J301" s="167"/>
      <c r="K301" s="167"/>
      <c r="L301" s="513"/>
      <c r="M301" s="93"/>
      <c r="N301" s="436"/>
      <c r="O301" s="437"/>
      <c r="P301" s="71"/>
    </row>
    <row r="302" spans="1:16" s="96" customFormat="1" ht="16.2" thickBot="1" x14ac:dyDescent="0.35">
      <c r="A302" s="410" t="s">
        <v>30</v>
      </c>
      <c r="B302" s="474"/>
      <c r="C302" s="474"/>
      <c r="D302" s="474"/>
      <c r="E302" s="474"/>
      <c r="F302" s="474"/>
      <c r="G302" s="474"/>
      <c r="H302" s="474"/>
      <c r="I302" s="474"/>
      <c r="J302" s="474"/>
      <c r="K302" s="474"/>
      <c r="L302" s="474"/>
      <c r="M302" s="474"/>
      <c r="N302" s="410"/>
      <c r="O302" s="411"/>
      <c r="P302" s="95"/>
    </row>
    <row r="303" spans="1:16" ht="15.6" x14ac:dyDescent="0.3">
      <c r="A303" s="440" t="s">
        <v>31</v>
      </c>
      <c r="B303" s="481" t="s">
        <v>32</v>
      </c>
      <c r="C303" s="455" t="s">
        <v>123</v>
      </c>
      <c r="D303" s="123">
        <f>D310+D317+D324+D331+D338+D345+D352+D359+D366</f>
        <v>4</v>
      </c>
      <c r="E303" s="97">
        <v>2014</v>
      </c>
      <c r="F303" s="34">
        <f>F310+F317+F324+F331+F338+F345+F352+F359+F366</f>
        <v>4</v>
      </c>
      <c r="G303" s="72">
        <f>G310+G317+G324+G331+G338+G345+G352+G359+G366</f>
        <v>64400</v>
      </c>
      <c r="H303" s="72">
        <f t="shared" ref="H303:K303" si="46">H310+H317+H324+H331+H338+H345+H352+H359+H366</f>
        <v>0</v>
      </c>
      <c r="I303" s="72">
        <f t="shared" si="46"/>
        <v>57500</v>
      </c>
      <c r="J303" s="72">
        <f t="shared" si="46"/>
        <v>4600</v>
      </c>
      <c r="K303" s="72">
        <f t="shared" si="46"/>
        <v>2300</v>
      </c>
      <c r="L303" s="14"/>
      <c r="M303" s="15"/>
      <c r="N303" s="436" t="s">
        <v>14</v>
      </c>
      <c r="O303" s="437" t="s">
        <v>33</v>
      </c>
      <c r="P303" s="71" t="s">
        <v>120</v>
      </c>
    </row>
    <row r="304" spans="1:16" ht="15.6" x14ac:dyDescent="0.3">
      <c r="A304" s="440"/>
      <c r="B304" s="482"/>
      <c r="C304" s="456"/>
      <c r="D304" s="124">
        <f t="shared" ref="D304:D309" si="47">D311+D318+D325+D332+D339+D346+D353+D360+D367</f>
        <v>3</v>
      </c>
      <c r="E304" s="98">
        <v>2015</v>
      </c>
      <c r="F304" s="20">
        <f t="shared" ref="F304:F309" si="48">F311+F318+F325+F332+F339+F346+F353+F360+F367</f>
        <v>3</v>
      </c>
      <c r="G304" s="53">
        <f t="shared" ref="G304:K304" si="49">G311+G318+G325+G332+G339+G346+G353+G360+G367</f>
        <v>6500</v>
      </c>
      <c r="H304" s="53">
        <f t="shared" si="49"/>
        <v>0</v>
      </c>
      <c r="I304" s="53">
        <f t="shared" si="49"/>
        <v>1500</v>
      </c>
      <c r="J304" s="53">
        <f t="shared" si="49"/>
        <v>3000</v>
      </c>
      <c r="K304" s="53">
        <f t="shared" si="49"/>
        <v>2000</v>
      </c>
      <c r="L304" s="18"/>
      <c r="M304" s="19"/>
      <c r="N304" s="436"/>
      <c r="O304" s="437"/>
      <c r="P304" s="71"/>
    </row>
    <row r="305" spans="1:16" ht="15.6" x14ac:dyDescent="0.3">
      <c r="A305" s="440"/>
      <c r="B305" s="482"/>
      <c r="C305" s="456"/>
      <c r="D305" s="124">
        <f t="shared" si="47"/>
        <v>6</v>
      </c>
      <c r="E305" s="98">
        <v>2016</v>
      </c>
      <c r="F305" s="20">
        <f t="shared" si="48"/>
        <v>6</v>
      </c>
      <c r="G305" s="53">
        <f t="shared" ref="G305:K305" si="50">G312+G319+G326+G333+G340+G347+G354+G361+G368</f>
        <v>117500</v>
      </c>
      <c r="H305" s="53">
        <f t="shared" si="50"/>
        <v>0</v>
      </c>
      <c r="I305" s="53">
        <f t="shared" si="50"/>
        <v>108453.70000000001</v>
      </c>
      <c r="J305" s="53">
        <f t="shared" si="50"/>
        <v>7046.2999999999993</v>
      </c>
      <c r="K305" s="53">
        <f t="shared" si="50"/>
        <v>2000</v>
      </c>
      <c r="L305" s="18"/>
      <c r="M305" s="19"/>
      <c r="N305" s="436"/>
      <c r="O305" s="437"/>
      <c r="P305" s="71"/>
    </row>
    <row r="306" spans="1:16" ht="15.6" x14ac:dyDescent="0.3">
      <c r="A306" s="440"/>
      <c r="B306" s="482"/>
      <c r="C306" s="456"/>
      <c r="D306" s="124">
        <f t="shared" si="47"/>
        <v>2</v>
      </c>
      <c r="E306" s="98">
        <v>2017</v>
      </c>
      <c r="F306" s="20">
        <f t="shared" si="48"/>
        <v>2</v>
      </c>
      <c r="G306" s="53">
        <f t="shared" ref="G306:K306" si="51">G313+G320+G327+G334+G341+G348+G355+G362+G369</f>
        <v>20250</v>
      </c>
      <c r="H306" s="53">
        <f t="shared" si="51"/>
        <v>0</v>
      </c>
      <c r="I306" s="53">
        <f t="shared" si="51"/>
        <v>10500</v>
      </c>
      <c r="J306" s="53">
        <f t="shared" si="51"/>
        <v>5500</v>
      </c>
      <c r="K306" s="53">
        <f t="shared" si="51"/>
        <v>4250</v>
      </c>
      <c r="L306" s="18"/>
      <c r="M306" s="19"/>
      <c r="N306" s="436"/>
      <c r="O306" s="437"/>
      <c r="P306" s="71"/>
    </row>
    <row r="307" spans="1:16" ht="15.6" x14ac:dyDescent="0.3">
      <c r="A307" s="440"/>
      <c r="B307" s="482"/>
      <c r="C307" s="456"/>
      <c r="D307" s="124">
        <f t="shared" si="47"/>
        <v>0</v>
      </c>
      <c r="E307" s="98">
        <v>2018</v>
      </c>
      <c r="F307" s="20">
        <f t="shared" si="48"/>
        <v>0</v>
      </c>
      <c r="G307" s="53">
        <f t="shared" ref="G307:K307" si="52">G314+G321+G328+G335+G342+G349+G356+G363+G370</f>
        <v>0</v>
      </c>
      <c r="H307" s="53">
        <f t="shared" si="52"/>
        <v>0</v>
      </c>
      <c r="I307" s="53">
        <f t="shared" si="52"/>
        <v>0</v>
      </c>
      <c r="J307" s="53">
        <f t="shared" si="52"/>
        <v>0</v>
      </c>
      <c r="K307" s="53">
        <f t="shared" si="52"/>
        <v>0</v>
      </c>
      <c r="L307" s="18"/>
      <c r="M307" s="19"/>
      <c r="N307" s="436"/>
      <c r="O307" s="437"/>
      <c r="P307" s="71"/>
    </row>
    <row r="308" spans="1:16" ht="15.6" x14ac:dyDescent="0.3">
      <c r="A308" s="440"/>
      <c r="B308" s="482"/>
      <c r="C308" s="456"/>
      <c r="D308" s="124">
        <f t="shared" si="47"/>
        <v>0</v>
      </c>
      <c r="E308" s="98">
        <v>2019</v>
      </c>
      <c r="F308" s="20">
        <f t="shared" si="48"/>
        <v>0</v>
      </c>
      <c r="G308" s="53">
        <f t="shared" ref="G308:K308" si="53">G315+G322+G329+G336+G343+G350+G357+G364+G371</f>
        <v>0</v>
      </c>
      <c r="H308" s="53">
        <f t="shared" si="53"/>
        <v>0</v>
      </c>
      <c r="I308" s="53">
        <f t="shared" si="53"/>
        <v>0</v>
      </c>
      <c r="J308" s="53">
        <f t="shared" si="53"/>
        <v>0</v>
      </c>
      <c r="K308" s="53">
        <f t="shared" si="53"/>
        <v>0</v>
      </c>
      <c r="L308" s="18"/>
      <c r="M308" s="19"/>
      <c r="N308" s="436"/>
      <c r="O308" s="437"/>
      <c r="P308" s="71"/>
    </row>
    <row r="309" spans="1:16" ht="16.2" thickBot="1" x14ac:dyDescent="0.35">
      <c r="A309" s="440"/>
      <c r="B309" s="483"/>
      <c r="C309" s="457"/>
      <c r="D309" s="125">
        <f t="shared" si="47"/>
        <v>0</v>
      </c>
      <c r="E309" s="99">
        <v>2020</v>
      </c>
      <c r="F309" s="23">
        <f t="shared" si="48"/>
        <v>0</v>
      </c>
      <c r="G309" s="75">
        <f t="shared" ref="G309:K309" si="54">G316+G323+G330+G337+G344+G351+G358+G365+G372</f>
        <v>0</v>
      </c>
      <c r="H309" s="75">
        <f t="shared" si="54"/>
        <v>0</v>
      </c>
      <c r="I309" s="75">
        <f t="shared" si="54"/>
        <v>0</v>
      </c>
      <c r="J309" s="75">
        <f t="shared" si="54"/>
        <v>0</v>
      </c>
      <c r="K309" s="75">
        <f t="shared" si="54"/>
        <v>0</v>
      </c>
      <c r="L309" s="25"/>
      <c r="M309" s="26"/>
      <c r="N309" s="436"/>
      <c r="O309" s="437"/>
      <c r="P309" s="71"/>
    </row>
    <row r="310" spans="1:16" ht="15.6" x14ac:dyDescent="0.3">
      <c r="A310" s="440"/>
      <c r="B310" s="406" t="s">
        <v>142</v>
      </c>
      <c r="C310" s="456" t="s">
        <v>54</v>
      </c>
      <c r="D310" s="126"/>
      <c r="E310" s="100">
        <v>2014</v>
      </c>
      <c r="F310" s="27"/>
      <c r="G310" s="51"/>
      <c r="H310" s="51"/>
      <c r="I310" s="51"/>
      <c r="J310" s="51"/>
      <c r="K310" s="51"/>
      <c r="L310" s="380" t="s">
        <v>264</v>
      </c>
      <c r="M310" s="28"/>
      <c r="N310" s="436"/>
      <c r="O310" s="437"/>
      <c r="P310" s="71"/>
    </row>
    <row r="311" spans="1:16" ht="15.6" x14ac:dyDescent="0.3">
      <c r="A311" s="440"/>
      <c r="B311" s="406"/>
      <c r="C311" s="456"/>
      <c r="D311" s="124"/>
      <c r="E311" s="98">
        <v>2015</v>
      </c>
      <c r="F311" s="20"/>
      <c r="G311" s="48"/>
      <c r="H311" s="48"/>
      <c r="I311" s="48"/>
      <c r="J311" s="48"/>
      <c r="K311" s="48"/>
      <c r="L311" s="381"/>
      <c r="M311" s="19"/>
      <c r="N311" s="436"/>
      <c r="O311" s="437"/>
      <c r="P311" s="71"/>
    </row>
    <row r="312" spans="1:16" ht="15.6" x14ac:dyDescent="0.3">
      <c r="A312" s="440"/>
      <c r="B312" s="406"/>
      <c r="C312" s="456"/>
      <c r="D312" s="124">
        <v>1</v>
      </c>
      <c r="E312" s="98">
        <v>2016</v>
      </c>
      <c r="F312" s="20">
        <v>1</v>
      </c>
      <c r="G312" s="48">
        <f>SUM(H312:K312)</f>
        <v>51000</v>
      </c>
      <c r="H312" s="48"/>
      <c r="I312" s="48">
        <v>49647.9</v>
      </c>
      <c r="J312" s="48">
        <v>1352.1</v>
      </c>
      <c r="K312" s="48"/>
      <c r="L312" s="381"/>
      <c r="M312" s="19"/>
      <c r="N312" s="436"/>
      <c r="O312" s="437"/>
      <c r="P312" s="71"/>
    </row>
    <row r="313" spans="1:16" ht="15.6" x14ac:dyDescent="0.3">
      <c r="A313" s="440"/>
      <c r="B313" s="406"/>
      <c r="C313" s="456"/>
      <c r="D313" s="124"/>
      <c r="E313" s="98">
        <v>2017</v>
      </c>
      <c r="F313" s="17"/>
      <c r="G313" s="48"/>
      <c r="H313" s="48"/>
      <c r="I313" s="48"/>
      <c r="J313" s="48"/>
      <c r="K313" s="48"/>
      <c r="L313" s="381"/>
      <c r="M313" s="19"/>
      <c r="N313" s="436"/>
      <c r="O313" s="437"/>
      <c r="P313" s="71"/>
    </row>
    <row r="314" spans="1:16" ht="15.6" x14ac:dyDescent="0.3">
      <c r="A314" s="440"/>
      <c r="B314" s="406"/>
      <c r="C314" s="456"/>
      <c r="D314" s="124"/>
      <c r="E314" s="98">
        <v>2018</v>
      </c>
      <c r="F314" s="20"/>
      <c r="G314" s="48"/>
      <c r="H314" s="48"/>
      <c r="I314" s="48"/>
      <c r="J314" s="48"/>
      <c r="K314" s="48"/>
      <c r="L314" s="381"/>
      <c r="M314" s="19"/>
      <c r="N314" s="436"/>
      <c r="O314" s="437"/>
      <c r="P314" s="71"/>
    </row>
    <row r="315" spans="1:16" ht="15.6" x14ac:dyDescent="0.3">
      <c r="A315" s="440"/>
      <c r="B315" s="406"/>
      <c r="C315" s="456"/>
      <c r="D315" s="124"/>
      <c r="E315" s="98">
        <v>2019</v>
      </c>
      <c r="F315" s="20"/>
      <c r="G315" s="48"/>
      <c r="H315" s="48"/>
      <c r="I315" s="48"/>
      <c r="J315" s="48"/>
      <c r="K315" s="48"/>
      <c r="L315" s="381"/>
      <c r="M315" s="19"/>
      <c r="N315" s="436"/>
      <c r="O315" s="437"/>
      <c r="P315" s="71"/>
    </row>
    <row r="316" spans="1:16" ht="16.2" thickBot="1" x14ac:dyDescent="0.35">
      <c r="A316" s="440"/>
      <c r="B316" s="407"/>
      <c r="C316" s="457"/>
      <c r="D316" s="125"/>
      <c r="E316" s="99">
        <v>2020</v>
      </c>
      <c r="F316" s="23"/>
      <c r="G316" s="49"/>
      <c r="H316" s="49"/>
      <c r="I316" s="49"/>
      <c r="J316" s="49"/>
      <c r="K316" s="49"/>
      <c r="L316" s="382"/>
      <c r="M316" s="26"/>
      <c r="N316" s="436"/>
      <c r="O316" s="437"/>
      <c r="P316" s="71"/>
    </row>
    <row r="317" spans="1:16" ht="15.6" x14ac:dyDescent="0.3">
      <c r="A317" s="440"/>
      <c r="B317" s="405" t="s">
        <v>143</v>
      </c>
      <c r="C317" s="408" t="s">
        <v>133</v>
      </c>
      <c r="D317" s="123"/>
      <c r="E317" s="11">
        <v>2014</v>
      </c>
      <c r="F317" s="34"/>
      <c r="G317" s="47"/>
      <c r="H317" s="47"/>
      <c r="I317" s="47"/>
      <c r="J317" s="47"/>
      <c r="K317" s="47"/>
      <c r="L317" s="380" t="s">
        <v>264</v>
      </c>
      <c r="M317" s="15"/>
      <c r="N317" s="436"/>
      <c r="O317" s="437"/>
      <c r="P317" s="71"/>
    </row>
    <row r="318" spans="1:16" ht="15.6" x14ac:dyDescent="0.3">
      <c r="A318" s="440"/>
      <c r="B318" s="406"/>
      <c r="C318" s="404"/>
      <c r="D318" s="124"/>
      <c r="E318" s="17">
        <v>2015</v>
      </c>
      <c r="F318" s="20"/>
      <c r="G318" s="48"/>
      <c r="H318" s="48"/>
      <c r="I318" s="48"/>
      <c r="J318" s="48"/>
      <c r="K318" s="48"/>
      <c r="L318" s="381"/>
      <c r="M318" s="19"/>
      <c r="N318" s="436"/>
      <c r="O318" s="437"/>
      <c r="P318" s="71"/>
    </row>
    <row r="319" spans="1:16" ht="15.6" x14ac:dyDescent="0.3">
      <c r="A319" s="440"/>
      <c r="B319" s="406"/>
      <c r="C319" s="404"/>
      <c r="D319" s="124">
        <v>1</v>
      </c>
      <c r="E319" s="17">
        <v>2016</v>
      </c>
      <c r="F319" s="20">
        <v>1</v>
      </c>
      <c r="G319" s="48">
        <f>SUM(H319:K319)</f>
        <v>51000</v>
      </c>
      <c r="H319" s="48"/>
      <c r="I319" s="48">
        <f>24897.9+23907.9</f>
        <v>48805.8</v>
      </c>
      <c r="J319" s="48">
        <f>1102.1+1092.1</f>
        <v>2194.1999999999998</v>
      </c>
      <c r="K319" s="48"/>
      <c r="L319" s="381"/>
      <c r="M319" s="19"/>
      <c r="N319" s="436"/>
      <c r="O319" s="437"/>
      <c r="P319" s="71"/>
    </row>
    <row r="320" spans="1:16" ht="15.6" x14ac:dyDescent="0.3">
      <c r="A320" s="440"/>
      <c r="B320" s="406"/>
      <c r="C320" s="404"/>
      <c r="D320" s="124"/>
      <c r="E320" s="17">
        <v>2017</v>
      </c>
      <c r="F320" s="20"/>
      <c r="G320" s="48"/>
      <c r="H320" s="48"/>
      <c r="I320" s="48"/>
      <c r="J320" s="48"/>
      <c r="K320" s="48"/>
      <c r="L320" s="381"/>
      <c r="M320" s="19"/>
      <c r="N320" s="436"/>
      <c r="O320" s="437"/>
      <c r="P320" s="71"/>
    </row>
    <row r="321" spans="1:16" ht="15.6" x14ac:dyDescent="0.3">
      <c r="A321" s="440"/>
      <c r="B321" s="406"/>
      <c r="C321" s="404"/>
      <c r="D321" s="124"/>
      <c r="E321" s="17">
        <v>2018</v>
      </c>
      <c r="F321" s="20"/>
      <c r="G321" s="48"/>
      <c r="H321" s="48"/>
      <c r="I321" s="48"/>
      <c r="J321" s="48"/>
      <c r="K321" s="48"/>
      <c r="L321" s="381"/>
      <c r="M321" s="19"/>
      <c r="N321" s="436"/>
      <c r="O321" s="437"/>
      <c r="P321" s="71"/>
    </row>
    <row r="322" spans="1:16" ht="15.6" x14ac:dyDescent="0.3">
      <c r="A322" s="440"/>
      <c r="B322" s="406"/>
      <c r="C322" s="404"/>
      <c r="D322" s="124"/>
      <c r="E322" s="17">
        <v>2019</v>
      </c>
      <c r="F322" s="20"/>
      <c r="G322" s="48"/>
      <c r="H322" s="48"/>
      <c r="I322" s="48"/>
      <c r="J322" s="48"/>
      <c r="K322" s="48"/>
      <c r="L322" s="381"/>
      <c r="M322" s="19"/>
      <c r="N322" s="436"/>
      <c r="O322" s="437"/>
      <c r="P322" s="71"/>
    </row>
    <row r="323" spans="1:16" ht="16.2" thickBot="1" x14ac:dyDescent="0.35">
      <c r="A323" s="440"/>
      <c r="B323" s="407"/>
      <c r="C323" s="409"/>
      <c r="D323" s="125"/>
      <c r="E323" s="22">
        <v>2020</v>
      </c>
      <c r="F323" s="23"/>
      <c r="G323" s="49"/>
      <c r="H323" s="49"/>
      <c r="I323" s="49"/>
      <c r="J323" s="49"/>
      <c r="K323" s="49"/>
      <c r="L323" s="382"/>
      <c r="M323" s="26"/>
      <c r="N323" s="436"/>
      <c r="O323" s="437"/>
      <c r="P323" s="71"/>
    </row>
    <row r="324" spans="1:16" ht="15.6" x14ac:dyDescent="0.3">
      <c r="A324" s="440"/>
      <c r="B324" s="405" t="s">
        <v>144</v>
      </c>
      <c r="C324" s="408" t="s">
        <v>54</v>
      </c>
      <c r="D324" s="123">
        <v>1</v>
      </c>
      <c r="E324" s="11">
        <v>2014</v>
      </c>
      <c r="F324" s="34">
        <v>1</v>
      </c>
      <c r="G324" s="47">
        <f>SUM(H324:K324)</f>
        <v>6000</v>
      </c>
      <c r="H324" s="47"/>
      <c r="I324" s="47">
        <v>5000</v>
      </c>
      <c r="J324" s="47">
        <v>1000</v>
      </c>
      <c r="K324" s="47"/>
      <c r="L324" s="380" t="s">
        <v>265</v>
      </c>
      <c r="M324" s="15"/>
      <c r="N324" s="436"/>
      <c r="O324" s="437"/>
      <c r="P324" s="71"/>
    </row>
    <row r="325" spans="1:16" ht="15.6" x14ac:dyDescent="0.3">
      <c r="A325" s="440"/>
      <c r="B325" s="406"/>
      <c r="C325" s="404"/>
      <c r="D325" s="124"/>
      <c r="E325" s="17">
        <v>2015</v>
      </c>
      <c r="F325" s="20"/>
      <c r="G325" s="48"/>
      <c r="H325" s="48"/>
      <c r="I325" s="48"/>
      <c r="J325" s="48"/>
      <c r="K325" s="48"/>
      <c r="L325" s="381"/>
      <c r="M325" s="19"/>
      <c r="N325" s="436"/>
      <c r="O325" s="437"/>
      <c r="P325" s="71"/>
    </row>
    <row r="326" spans="1:16" ht="15.6" x14ac:dyDescent="0.3">
      <c r="A326" s="440"/>
      <c r="B326" s="406"/>
      <c r="C326" s="404"/>
      <c r="D326" s="124"/>
      <c r="E326" s="17">
        <v>2016</v>
      </c>
      <c r="F326" s="20"/>
      <c r="G326" s="48"/>
      <c r="H326" s="48"/>
      <c r="I326" s="48"/>
      <c r="J326" s="48"/>
      <c r="K326" s="48"/>
      <c r="L326" s="381"/>
      <c r="M326" s="19"/>
      <c r="N326" s="436"/>
      <c r="O326" s="437"/>
      <c r="P326" s="71"/>
    </row>
    <row r="327" spans="1:16" ht="15.6" x14ac:dyDescent="0.3">
      <c r="A327" s="440"/>
      <c r="B327" s="406"/>
      <c r="C327" s="404"/>
      <c r="D327" s="124"/>
      <c r="E327" s="17">
        <v>2017</v>
      </c>
      <c r="F327" s="20"/>
      <c r="G327" s="48"/>
      <c r="H327" s="48"/>
      <c r="I327" s="48"/>
      <c r="J327" s="48"/>
      <c r="K327" s="48"/>
      <c r="L327" s="381"/>
      <c r="M327" s="19"/>
      <c r="N327" s="436"/>
      <c r="O327" s="437"/>
      <c r="P327" s="71"/>
    </row>
    <row r="328" spans="1:16" ht="15.6" x14ac:dyDescent="0.3">
      <c r="A328" s="440"/>
      <c r="B328" s="406"/>
      <c r="C328" s="404"/>
      <c r="D328" s="124"/>
      <c r="E328" s="17">
        <v>2018</v>
      </c>
      <c r="F328" s="20"/>
      <c r="G328" s="48"/>
      <c r="H328" s="48"/>
      <c r="I328" s="48"/>
      <c r="J328" s="48"/>
      <c r="K328" s="48"/>
      <c r="L328" s="381"/>
      <c r="M328" s="19"/>
      <c r="N328" s="436"/>
      <c r="O328" s="437"/>
      <c r="P328" s="71"/>
    </row>
    <row r="329" spans="1:16" ht="15.6" x14ac:dyDescent="0.3">
      <c r="A329" s="440"/>
      <c r="B329" s="406"/>
      <c r="C329" s="404"/>
      <c r="D329" s="124"/>
      <c r="E329" s="17">
        <v>2019</v>
      </c>
      <c r="F329" s="20"/>
      <c r="G329" s="48"/>
      <c r="H329" s="48"/>
      <c r="I329" s="48"/>
      <c r="J329" s="48"/>
      <c r="K329" s="48"/>
      <c r="L329" s="381"/>
      <c r="M329" s="19"/>
      <c r="N329" s="436"/>
      <c r="O329" s="437"/>
      <c r="P329" s="71"/>
    </row>
    <row r="330" spans="1:16" ht="16.2" thickBot="1" x14ac:dyDescent="0.35">
      <c r="A330" s="440"/>
      <c r="B330" s="407"/>
      <c r="C330" s="409"/>
      <c r="D330" s="125"/>
      <c r="E330" s="22">
        <v>2020</v>
      </c>
      <c r="F330" s="23"/>
      <c r="G330" s="49"/>
      <c r="H330" s="49"/>
      <c r="I330" s="49"/>
      <c r="J330" s="49"/>
      <c r="K330" s="49"/>
      <c r="L330" s="382"/>
      <c r="M330" s="26"/>
      <c r="N330" s="436"/>
      <c r="O330" s="437"/>
      <c r="P330" s="71"/>
    </row>
    <row r="331" spans="1:16" ht="15.6" x14ac:dyDescent="0.3">
      <c r="A331" s="440"/>
      <c r="B331" s="405" t="s">
        <v>145</v>
      </c>
      <c r="C331" s="408" t="s">
        <v>54</v>
      </c>
      <c r="D331" s="123"/>
      <c r="E331" s="11">
        <v>2014</v>
      </c>
      <c r="F331" s="34"/>
      <c r="G331" s="47"/>
      <c r="H331" s="47"/>
      <c r="I331" s="47"/>
      <c r="J331" s="47"/>
      <c r="K331" s="47"/>
      <c r="L331" s="380" t="s">
        <v>265</v>
      </c>
      <c r="M331" s="15"/>
      <c r="N331" s="436"/>
      <c r="O331" s="437"/>
      <c r="P331" s="71"/>
    </row>
    <row r="332" spans="1:16" ht="15.6" x14ac:dyDescent="0.3">
      <c r="A332" s="440"/>
      <c r="B332" s="406"/>
      <c r="C332" s="404"/>
      <c r="D332" s="124"/>
      <c r="E332" s="17">
        <v>2015</v>
      </c>
      <c r="F332" s="20"/>
      <c r="G332" s="48"/>
      <c r="H332" s="48"/>
      <c r="I332" s="48"/>
      <c r="J332" s="48"/>
      <c r="K332" s="48"/>
      <c r="L332" s="381"/>
      <c r="M332" s="19"/>
      <c r="N332" s="436"/>
      <c r="O332" s="437"/>
      <c r="P332" s="71"/>
    </row>
    <row r="333" spans="1:16" ht="15.6" x14ac:dyDescent="0.3">
      <c r="A333" s="440"/>
      <c r="B333" s="406"/>
      <c r="C333" s="404"/>
      <c r="D333" s="124">
        <v>1</v>
      </c>
      <c r="E333" s="17">
        <v>2016</v>
      </c>
      <c r="F333" s="20">
        <v>1</v>
      </c>
      <c r="G333" s="48">
        <f>SUM(H333:K333)</f>
        <v>8500</v>
      </c>
      <c r="H333" s="48"/>
      <c r="I333" s="48">
        <v>7000</v>
      </c>
      <c r="J333" s="48">
        <v>1500</v>
      </c>
      <c r="K333" s="48"/>
      <c r="L333" s="381"/>
      <c r="M333" s="19"/>
      <c r="N333" s="436"/>
      <c r="O333" s="437"/>
      <c r="P333" s="71"/>
    </row>
    <row r="334" spans="1:16" ht="15.6" x14ac:dyDescent="0.3">
      <c r="A334" s="440"/>
      <c r="B334" s="406"/>
      <c r="C334" s="404"/>
      <c r="D334" s="124">
        <v>1</v>
      </c>
      <c r="E334" s="17">
        <v>2017</v>
      </c>
      <c r="F334" s="20">
        <v>1</v>
      </c>
      <c r="G334" s="48">
        <f>SUM(H334:K334)</f>
        <v>12000</v>
      </c>
      <c r="H334" s="48"/>
      <c r="I334" s="48">
        <v>10500</v>
      </c>
      <c r="J334" s="48">
        <v>1500</v>
      </c>
      <c r="K334" s="48"/>
      <c r="L334" s="381"/>
      <c r="M334" s="19"/>
      <c r="N334" s="436"/>
      <c r="O334" s="437"/>
      <c r="P334" s="71"/>
    </row>
    <row r="335" spans="1:16" ht="15.6" x14ac:dyDescent="0.3">
      <c r="A335" s="440"/>
      <c r="B335" s="406"/>
      <c r="C335" s="404"/>
      <c r="D335" s="124"/>
      <c r="E335" s="17">
        <v>2018</v>
      </c>
      <c r="F335" s="20"/>
      <c r="G335" s="48"/>
      <c r="H335" s="48"/>
      <c r="I335" s="48"/>
      <c r="J335" s="48"/>
      <c r="K335" s="48"/>
      <c r="L335" s="381"/>
      <c r="M335" s="19"/>
      <c r="N335" s="436"/>
      <c r="O335" s="437"/>
      <c r="P335" s="71"/>
    </row>
    <row r="336" spans="1:16" ht="15.6" x14ac:dyDescent="0.3">
      <c r="A336" s="440"/>
      <c r="B336" s="406"/>
      <c r="C336" s="404"/>
      <c r="D336" s="124"/>
      <c r="E336" s="17">
        <v>2019</v>
      </c>
      <c r="F336" s="20"/>
      <c r="G336" s="48"/>
      <c r="H336" s="48"/>
      <c r="I336" s="48"/>
      <c r="J336" s="48"/>
      <c r="K336" s="48"/>
      <c r="L336" s="381"/>
      <c r="M336" s="19"/>
      <c r="N336" s="436"/>
      <c r="O336" s="437"/>
      <c r="P336" s="71"/>
    </row>
    <row r="337" spans="1:16" ht="16.2" thickBot="1" x14ac:dyDescent="0.35">
      <c r="A337" s="440"/>
      <c r="B337" s="407"/>
      <c r="C337" s="409"/>
      <c r="D337" s="125"/>
      <c r="E337" s="22">
        <v>2020</v>
      </c>
      <c r="F337" s="23"/>
      <c r="G337" s="49"/>
      <c r="H337" s="49"/>
      <c r="I337" s="49"/>
      <c r="J337" s="49"/>
      <c r="K337" s="49"/>
      <c r="L337" s="382"/>
      <c r="M337" s="26"/>
      <c r="N337" s="436"/>
      <c r="O337" s="437"/>
      <c r="P337" s="71"/>
    </row>
    <row r="338" spans="1:16" ht="15.6" x14ac:dyDescent="0.3">
      <c r="A338" s="440"/>
      <c r="B338" s="405" t="s">
        <v>146</v>
      </c>
      <c r="C338" s="408" t="s">
        <v>130</v>
      </c>
      <c r="D338" s="123"/>
      <c r="E338" s="11">
        <v>2014</v>
      </c>
      <c r="F338" s="34"/>
      <c r="G338" s="47"/>
      <c r="H338" s="47"/>
      <c r="I338" s="47"/>
      <c r="J338" s="47"/>
      <c r="K338" s="47"/>
      <c r="L338" s="380" t="s">
        <v>265</v>
      </c>
      <c r="M338" s="15"/>
      <c r="N338" s="436"/>
      <c r="O338" s="437"/>
      <c r="P338" s="71"/>
    </row>
    <row r="339" spans="1:16" ht="15.6" x14ac:dyDescent="0.3">
      <c r="A339" s="440"/>
      <c r="B339" s="406"/>
      <c r="C339" s="404"/>
      <c r="D339" s="124"/>
      <c r="E339" s="17">
        <v>2015</v>
      </c>
      <c r="F339" s="20"/>
      <c r="G339" s="48"/>
      <c r="H339" s="48"/>
      <c r="I339" s="48"/>
      <c r="J339" s="48"/>
      <c r="K339" s="48"/>
      <c r="L339" s="381"/>
      <c r="M339" s="19"/>
      <c r="N339" s="436"/>
      <c r="O339" s="437"/>
      <c r="P339" s="71"/>
    </row>
    <row r="340" spans="1:16" ht="15.6" x14ac:dyDescent="0.3">
      <c r="A340" s="440"/>
      <c r="B340" s="406"/>
      <c r="C340" s="404"/>
      <c r="D340" s="124">
        <v>1</v>
      </c>
      <c r="E340" s="17">
        <v>2016</v>
      </c>
      <c r="F340" s="20">
        <v>1</v>
      </c>
      <c r="G340" s="48">
        <f>SUM(H340:K340)</f>
        <v>2000</v>
      </c>
      <c r="H340" s="48"/>
      <c r="I340" s="48">
        <v>1500</v>
      </c>
      <c r="J340" s="48">
        <v>500</v>
      </c>
      <c r="K340" s="48"/>
      <c r="L340" s="381"/>
      <c r="M340" s="19"/>
      <c r="N340" s="436"/>
      <c r="O340" s="437"/>
      <c r="P340" s="71"/>
    </row>
    <row r="341" spans="1:16" ht="15.6" x14ac:dyDescent="0.3">
      <c r="A341" s="440"/>
      <c r="B341" s="406"/>
      <c r="C341" s="404"/>
      <c r="D341" s="124"/>
      <c r="E341" s="17">
        <v>2017</v>
      </c>
      <c r="F341" s="20"/>
      <c r="G341" s="48"/>
      <c r="H341" s="48"/>
      <c r="I341" s="48"/>
      <c r="J341" s="48"/>
      <c r="K341" s="48"/>
      <c r="L341" s="381"/>
      <c r="M341" s="19"/>
      <c r="N341" s="436"/>
      <c r="O341" s="437"/>
      <c r="P341" s="71"/>
    </row>
    <row r="342" spans="1:16" ht="15.6" x14ac:dyDescent="0.3">
      <c r="A342" s="440"/>
      <c r="B342" s="406"/>
      <c r="C342" s="404"/>
      <c r="D342" s="124"/>
      <c r="E342" s="17">
        <v>2018</v>
      </c>
      <c r="F342" s="20"/>
      <c r="G342" s="48"/>
      <c r="H342" s="48"/>
      <c r="I342" s="48"/>
      <c r="J342" s="48"/>
      <c r="K342" s="48"/>
      <c r="L342" s="381"/>
      <c r="M342" s="19"/>
      <c r="N342" s="436"/>
      <c r="O342" s="437"/>
      <c r="P342" s="71"/>
    </row>
    <row r="343" spans="1:16" ht="15.6" x14ac:dyDescent="0.3">
      <c r="A343" s="440"/>
      <c r="B343" s="406"/>
      <c r="C343" s="404"/>
      <c r="D343" s="124"/>
      <c r="E343" s="17">
        <v>2019</v>
      </c>
      <c r="F343" s="20"/>
      <c r="G343" s="48"/>
      <c r="H343" s="48"/>
      <c r="I343" s="48"/>
      <c r="J343" s="48"/>
      <c r="K343" s="48"/>
      <c r="L343" s="381"/>
      <c r="M343" s="19"/>
      <c r="N343" s="436"/>
      <c r="O343" s="437"/>
      <c r="P343" s="71"/>
    </row>
    <row r="344" spans="1:16" ht="16.2" thickBot="1" x14ac:dyDescent="0.35">
      <c r="A344" s="440"/>
      <c r="B344" s="407"/>
      <c r="C344" s="409"/>
      <c r="D344" s="125"/>
      <c r="E344" s="22">
        <v>2020</v>
      </c>
      <c r="F344" s="23"/>
      <c r="G344" s="49"/>
      <c r="H344" s="49"/>
      <c r="I344" s="49"/>
      <c r="J344" s="49"/>
      <c r="K344" s="49"/>
      <c r="L344" s="382"/>
      <c r="M344" s="26"/>
      <c r="N344" s="436"/>
      <c r="O344" s="437"/>
      <c r="P344" s="71"/>
    </row>
    <row r="345" spans="1:16" ht="15.6" x14ac:dyDescent="0.3">
      <c r="A345" s="440"/>
      <c r="B345" s="405" t="s">
        <v>147</v>
      </c>
      <c r="C345" s="408" t="s">
        <v>130</v>
      </c>
      <c r="D345" s="123"/>
      <c r="E345" s="11">
        <v>2014</v>
      </c>
      <c r="F345" s="34"/>
      <c r="G345" s="47"/>
      <c r="H345" s="47"/>
      <c r="I345" s="47"/>
      <c r="J345" s="47"/>
      <c r="K345" s="47"/>
      <c r="L345" s="380" t="s">
        <v>265</v>
      </c>
      <c r="M345" s="15"/>
      <c r="N345" s="436"/>
      <c r="O345" s="437"/>
      <c r="P345" s="71"/>
    </row>
    <row r="346" spans="1:16" ht="15.6" x14ac:dyDescent="0.3">
      <c r="A346" s="440"/>
      <c r="B346" s="406"/>
      <c r="C346" s="404"/>
      <c r="D346" s="124"/>
      <c r="E346" s="17">
        <v>2015</v>
      </c>
      <c r="F346" s="20"/>
      <c r="G346" s="48"/>
      <c r="H346" s="48"/>
      <c r="I346" s="48"/>
      <c r="J346" s="48"/>
      <c r="K346" s="48"/>
      <c r="L346" s="381"/>
      <c r="M346" s="19"/>
      <c r="N346" s="436"/>
      <c r="O346" s="437"/>
      <c r="P346" s="71"/>
    </row>
    <row r="347" spans="1:16" ht="15.6" x14ac:dyDescent="0.3">
      <c r="A347" s="440"/>
      <c r="B347" s="406"/>
      <c r="C347" s="404"/>
      <c r="D347" s="124">
        <v>1</v>
      </c>
      <c r="E347" s="17">
        <v>2016</v>
      </c>
      <c r="F347" s="20">
        <v>1</v>
      </c>
      <c r="G347" s="48">
        <f>SUM(H347:K347)</f>
        <v>2000</v>
      </c>
      <c r="H347" s="48"/>
      <c r="I347" s="48">
        <v>1500</v>
      </c>
      <c r="J347" s="48">
        <v>500</v>
      </c>
      <c r="K347" s="48"/>
      <c r="L347" s="381"/>
      <c r="M347" s="19"/>
      <c r="N347" s="436"/>
      <c r="O347" s="437"/>
      <c r="P347" s="71"/>
    </row>
    <row r="348" spans="1:16" ht="15.6" x14ac:dyDescent="0.3">
      <c r="A348" s="440"/>
      <c r="B348" s="406"/>
      <c r="C348" s="404"/>
      <c r="D348" s="124"/>
      <c r="E348" s="17">
        <v>2017</v>
      </c>
      <c r="F348" s="20"/>
      <c r="G348" s="48"/>
      <c r="H348" s="48"/>
      <c r="I348" s="48"/>
      <c r="J348" s="48"/>
      <c r="K348" s="48"/>
      <c r="L348" s="381"/>
      <c r="M348" s="19"/>
      <c r="N348" s="436"/>
      <c r="O348" s="437"/>
      <c r="P348" s="71"/>
    </row>
    <row r="349" spans="1:16" ht="15.6" x14ac:dyDescent="0.3">
      <c r="A349" s="440"/>
      <c r="B349" s="406"/>
      <c r="C349" s="404"/>
      <c r="D349" s="124"/>
      <c r="E349" s="17">
        <v>2018</v>
      </c>
      <c r="F349" s="20"/>
      <c r="G349" s="48"/>
      <c r="H349" s="48"/>
      <c r="I349" s="48"/>
      <c r="J349" s="48"/>
      <c r="K349" s="48"/>
      <c r="L349" s="381"/>
      <c r="M349" s="19"/>
      <c r="N349" s="436"/>
      <c r="O349" s="437"/>
      <c r="P349" s="71"/>
    </row>
    <row r="350" spans="1:16" ht="15.6" x14ac:dyDescent="0.3">
      <c r="A350" s="440"/>
      <c r="B350" s="406"/>
      <c r="C350" s="404"/>
      <c r="D350" s="124"/>
      <c r="E350" s="17">
        <v>2019</v>
      </c>
      <c r="F350" s="20"/>
      <c r="G350" s="48"/>
      <c r="H350" s="48"/>
      <c r="I350" s="48"/>
      <c r="J350" s="48"/>
      <c r="K350" s="48"/>
      <c r="L350" s="381"/>
      <c r="M350" s="19"/>
      <c r="N350" s="436"/>
      <c r="O350" s="437"/>
      <c r="P350" s="71"/>
    </row>
    <row r="351" spans="1:16" ht="16.2" thickBot="1" x14ac:dyDescent="0.35">
      <c r="A351" s="440"/>
      <c r="B351" s="407"/>
      <c r="C351" s="409"/>
      <c r="D351" s="125"/>
      <c r="E351" s="22">
        <v>2020</v>
      </c>
      <c r="F351" s="23"/>
      <c r="G351" s="49"/>
      <c r="H351" s="49"/>
      <c r="I351" s="49"/>
      <c r="J351" s="49"/>
      <c r="K351" s="49"/>
      <c r="L351" s="382"/>
      <c r="M351" s="26"/>
      <c r="N351" s="436"/>
      <c r="O351" s="437"/>
      <c r="P351" s="71"/>
    </row>
    <row r="352" spans="1:16" ht="15.6" x14ac:dyDescent="0.3">
      <c r="A352" s="440"/>
      <c r="B352" s="405" t="s">
        <v>148</v>
      </c>
      <c r="C352" s="408" t="s">
        <v>54</v>
      </c>
      <c r="D352" s="123">
        <v>1</v>
      </c>
      <c r="E352" s="11">
        <v>2014</v>
      </c>
      <c r="F352" s="34">
        <v>1</v>
      </c>
      <c r="G352" s="47">
        <f>SUM(H352:K352)</f>
        <v>53000</v>
      </c>
      <c r="H352" s="47"/>
      <c r="I352" s="47">
        <v>50000</v>
      </c>
      <c r="J352" s="47">
        <v>3000</v>
      </c>
      <c r="K352" s="47"/>
      <c r="L352" s="380" t="s">
        <v>265</v>
      </c>
      <c r="M352" s="15"/>
      <c r="N352" s="436"/>
      <c r="O352" s="437"/>
      <c r="P352" s="71"/>
    </row>
    <row r="353" spans="1:16" ht="15.6" x14ac:dyDescent="0.3">
      <c r="A353" s="440"/>
      <c r="B353" s="406"/>
      <c r="C353" s="404"/>
      <c r="D353" s="124">
        <v>1</v>
      </c>
      <c r="E353" s="17">
        <v>2015</v>
      </c>
      <c r="F353" s="20">
        <v>1</v>
      </c>
      <c r="G353" s="48">
        <f>SUM(H353:K353)</f>
        <v>3000</v>
      </c>
      <c r="H353" s="48"/>
      <c r="I353" s="48"/>
      <c r="J353" s="48">
        <v>3000</v>
      </c>
      <c r="K353" s="48"/>
      <c r="L353" s="381"/>
      <c r="M353" s="19"/>
      <c r="N353" s="436"/>
      <c r="O353" s="437"/>
      <c r="P353" s="71"/>
    </row>
    <row r="354" spans="1:16" ht="15.6" x14ac:dyDescent="0.3">
      <c r="A354" s="440"/>
      <c r="B354" s="406"/>
      <c r="C354" s="404"/>
      <c r="D354" s="124"/>
      <c r="E354" s="17">
        <v>2016</v>
      </c>
      <c r="F354" s="20"/>
      <c r="G354" s="48">
        <f>SUM(H354:K354)</f>
        <v>0</v>
      </c>
      <c r="H354" s="48"/>
      <c r="I354" s="48"/>
      <c r="J354" s="48"/>
      <c r="K354" s="48"/>
      <c r="L354" s="381"/>
      <c r="M354" s="19"/>
      <c r="N354" s="436"/>
      <c r="O354" s="437"/>
      <c r="P354" s="71"/>
    </row>
    <row r="355" spans="1:16" ht="15.6" x14ac:dyDescent="0.3">
      <c r="A355" s="440"/>
      <c r="B355" s="406"/>
      <c r="C355" s="404"/>
      <c r="D355" s="124"/>
      <c r="E355" s="17">
        <v>2017</v>
      </c>
      <c r="F355" s="20"/>
      <c r="G355" s="48">
        <f t="shared" ref="G355:G358" si="55">SUM(H355:K355)</f>
        <v>0</v>
      </c>
      <c r="H355" s="48"/>
      <c r="I355" s="48"/>
      <c r="J355" s="48"/>
      <c r="K355" s="48"/>
      <c r="L355" s="381"/>
      <c r="M355" s="19"/>
      <c r="N355" s="436"/>
      <c r="O355" s="437"/>
      <c r="P355" s="71"/>
    </row>
    <row r="356" spans="1:16" ht="15.6" x14ac:dyDescent="0.3">
      <c r="A356" s="440"/>
      <c r="B356" s="406"/>
      <c r="C356" s="404"/>
      <c r="D356" s="124"/>
      <c r="E356" s="17">
        <v>2018</v>
      </c>
      <c r="F356" s="20"/>
      <c r="G356" s="48">
        <f t="shared" si="55"/>
        <v>0</v>
      </c>
      <c r="H356" s="48"/>
      <c r="I356" s="48"/>
      <c r="J356" s="48"/>
      <c r="K356" s="48"/>
      <c r="L356" s="381"/>
      <c r="M356" s="19"/>
      <c r="N356" s="436"/>
      <c r="O356" s="437"/>
      <c r="P356" s="71"/>
    </row>
    <row r="357" spans="1:16" ht="15.6" x14ac:dyDescent="0.3">
      <c r="A357" s="440"/>
      <c r="B357" s="406"/>
      <c r="C357" s="404"/>
      <c r="D357" s="124"/>
      <c r="E357" s="17">
        <v>2019</v>
      </c>
      <c r="F357" s="20"/>
      <c r="G357" s="48">
        <f t="shared" si="55"/>
        <v>0</v>
      </c>
      <c r="H357" s="48"/>
      <c r="I357" s="48"/>
      <c r="J357" s="48"/>
      <c r="K357" s="48"/>
      <c r="L357" s="381"/>
      <c r="M357" s="19"/>
      <c r="N357" s="436"/>
      <c r="O357" s="437"/>
      <c r="P357" s="71"/>
    </row>
    <row r="358" spans="1:16" ht="16.2" thickBot="1" x14ac:dyDescent="0.35">
      <c r="A358" s="440"/>
      <c r="B358" s="407"/>
      <c r="C358" s="409"/>
      <c r="D358" s="125"/>
      <c r="E358" s="22">
        <v>2020</v>
      </c>
      <c r="F358" s="23"/>
      <c r="G358" s="49">
        <f t="shared" si="55"/>
        <v>0</v>
      </c>
      <c r="H358" s="49"/>
      <c r="I358" s="49"/>
      <c r="J358" s="49"/>
      <c r="K358" s="49"/>
      <c r="L358" s="382"/>
      <c r="M358" s="26"/>
      <c r="N358" s="436"/>
      <c r="O358" s="437"/>
      <c r="P358" s="71"/>
    </row>
    <row r="359" spans="1:16" ht="15.6" x14ac:dyDescent="0.3">
      <c r="A359" s="440"/>
      <c r="B359" s="405" t="s">
        <v>149</v>
      </c>
      <c r="C359" s="408" t="s">
        <v>54</v>
      </c>
      <c r="D359" s="123">
        <v>1</v>
      </c>
      <c r="E359" s="11">
        <v>2014</v>
      </c>
      <c r="F359" s="34">
        <v>1</v>
      </c>
      <c r="G359" s="47">
        <f>SUM(H359:K359)</f>
        <v>3400</v>
      </c>
      <c r="H359" s="47"/>
      <c r="I359" s="47">
        <v>2500</v>
      </c>
      <c r="J359" s="47">
        <v>600</v>
      </c>
      <c r="K359" s="47">
        <v>300</v>
      </c>
      <c r="L359" s="380" t="s">
        <v>265</v>
      </c>
      <c r="M359" s="15"/>
      <c r="N359" s="436"/>
      <c r="O359" s="437"/>
      <c r="P359" s="71"/>
    </row>
    <row r="360" spans="1:16" ht="15.6" x14ac:dyDescent="0.3">
      <c r="A360" s="440"/>
      <c r="B360" s="406"/>
      <c r="C360" s="404"/>
      <c r="D360" s="124">
        <v>1</v>
      </c>
      <c r="E360" s="17">
        <v>2015</v>
      </c>
      <c r="F360" s="20">
        <v>1</v>
      </c>
      <c r="G360" s="48">
        <f>SUM(H360:K360)</f>
        <v>1500</v>
      </c>
      <c r="H360" s="48"/>
      <c r="I360" s="48">
        <v>1500</v>
      </c>
      <c r="J360" s="48"/>
      <c r="K360" s="48"/>
      <c r="L360" s="381"/>
      <c r="M360" s="19"/>
      <c r="N360" s="436"/>
      <c r="O360" s="437"/>
      <c r="P360" s="71"/>
    </row>
    <row r="361" spans="1:16" ht="15.6" x14ac:dyDescent="0.3">
      <c r="A361" s="440"/>
      <c r="B361" s="406"/>
      <c r="C361" s="404"/>
      <c r="D361" s="124"/>
      <c r="E361" s="17">
        <v>2016</v>
      </c>
      <c r="F361" s="20"/>
      <c r="G361" s="48">
        <f>SUM(H361:K361)</f>
        <v>0</v>
      </c>
      <c r="H361" s="48"/>
      <c r="I361" s="48"/>
      <c r="J361" s="48"/>
      <c r="K361" s="48"/>
      <c r="L361" s="381"/>
      <c r="M361" s="19"/>
      <c r="N361" s="436"/>
      <c r="O361" s="437"/>
      <c r="P361" s="71"/>
    </row>
    <row r="362" spans="1:16" ht="15.6" x14ac:dyDescent="0.3">
      <c r="A362" s="440"/>
      <c r="B362" s="406"/>
      <c r="C362" s="404"/>
      <c r="D362" s="124"/>
      <c r="E362" s="17">
        <v>2017</v>
      </c>
      <c r="F362" s="20"/>
      <c r="G362" s="48">
        <f t="shared" ref="G362:G365" si="56">SUM(H362:K362)</f>
        <v>0</v>
      </c>
      <c r="H362" s="48"/>
      <c r="I362" s="48"/>
      <c r="J362" s="48"/>
      <c r="K362" s="48"/>
      <c r="L362" s="381"/>
      <c r="M362" s="19"/>
      <c r="N362" s="436"/>
      <c r="O362" s="437"/>
      <c r="P362" s="71"/>
    </row>
    <row r="363" spans="1:16" ht="15.6" x14ac:dyDescent="0.3">
      <c r="A363" s="440"/>
      <c r="B363" s="406"/>
      <c r="C363" s="404"/>
      <c r="D363" s="124"/>
      <c r="E363" s="17">
        <v>2018</v>
      </c>
      <c r="F363" s="20"/>
      <c r="G363" s="48">
        <f t="shared" si="56"/>
        <v>0</v>
      </c>
      <c r="H363" s="48"/>
      <c r="I363" s="48"/>
      <c r="J363" s="48"/>
      <c r="K363" s="48"/>
      <c r="L363" s="381"/>
      <c r="M363" s="19"/>
      <c r="N363" s="436"/>
      <c r="O363" s="437"/>
      <c r="P363" s="71"/>
    </row>
    <row r="364" spans="1:16" ht="15.6" x14ac:dyDescent="0.3">
      <c r="A364" s="440"/>
      <c r="B364" s="406"/>
      <c r="C364" s="404"/>
      <c r="D364" s="124"/>
      <c r="E364" s="17">
        <v>2019</v>
      </c>
      <c r="F364" s="20"/>
      <c r="G364" s="48">
        <f t="shared" si="56"/>
        <v>0</v>
      </c>
      <c r="H364" s="48"/>
      <c r="I364" s="48"/>
      <c r="J364" s="48"/>
      <c r="K364" s="48"/>
      <c r="L364" s="381"/>
      <c r="M364" s="19"/>
      <c r="N364" s="436"/>
      <c r="O364" s="437"/>
      <c r="P364" s="71"/>
    </row>
    <row r="365" spans="1:16" ht="16.2" thickBot="1" x14ac:dyDescent="0.35">
      <c r="A365" s="440"/>
      <c r="B365" s="407"/>
      <c r="C365" s="409"/>
      <c r="D365" s="125"/>
      <c r="E365" s="22">
        <v>2020</v>
      </c>
      <c r="F365" s="23"/>
      <c r="G365" s="49">
        <f t="shared" si="56"/>
        <v>0</v>
      </c>
      <c r="H365" s="49"/>
      <c r="I365" s="49"/>
      <c r="J365" s="49"/>
      <c r="K365" s="49"/>
      <c r="L365" s="382"/>
      <c r="M365" s="26"/>
      <c r="N365" s="436"/>
      <c r="O365" s="437"/>
      <c r="P365" s="71"/>
    </row>
    <row r="366" spans="1:16" ht="15.6" x14ac:dyDescent="0.3">
      <c r="A366" s="440"/>
      <c r="B366" s="405" t="s">
        <v>150</v>
      </c>
      <c r="C366" s="408" t="s">
        <v>54</v>
      </c>
      <c r="D366" s="123">
        <v>1</v>
      </c>
      <c r="E366" s="11">
        <v>2014</v>
      </c>
      <c r="F366" s="34">
        <v>1</v>
      </c>
      <c r="G366" s="47">
        <f>SUM(H366:K366)</f>
        <v>2000</v>
      </c>
      <c r="H366" s="47"/>
      <c r="I366" s="47"/>
      <c r="J366" s="47"/>
      <c r="K366" s="47">
        <v>2000</v>
      </c>
      <c r="L366" s="380" t="s">
        <v>265</v>
      </c>
      <c r="M366" s="15"/>
      <c r="N366" s="436"/>
      <c r="O366" s="437"/>
      <c r="P366" s="71"/>
    </row>
    <row r="367" spans="1:16" ht="15.6" x14ac:dyDescent="0.3">
      <c r="A367" s="440"/>
      <c r="B367" s="406"/>
      <c r="C367" s="404"/>
      <c r="D367" s="124">
        <v>1</v>
      </c>
      <c r="E367" s="17">
        <v>2015</v>
      </c>
      <c r="F367" s="20">
        <v>1</v>
      </c>
      <c r="G367" s="48">
        <f>SUM(H367:K367)</f>
        <v>2000</v>
      </c>
      <c r="H367" s="48"/>
      <c r="I367" s="48"/>
      <c r="J367" s="48"/>
      <c r="K367" s="48">
        <v>2000</v>
      </c>
      <c r="L367" s="381"/>
      <c r="M367" s="19"/>
      <c r="N367" s="436"/>
      <c r="O367" s="437"/>
      <c r="P367" s="71"/>
    </row>
    <row r="368" spans="1:16" ht="15.6" x14ac:dyDescent="0.3">
      <c r="A368" s="440"/>
      <c r="B368" s="406"/>
      <c r="C368" s="404"/>
      <c r="D368" s="124">
        <v>1</v>
      </c>
      <c r="E368" s="17">
        <v>2016</v>
      </c>
      <c r="F368" s="20">
        <v>1</v>
      </c>
      <c r="G368" s="48">
        <f>SUM(H368:K368)</f>
        <v>3000</v>
      </c>
      <c r="H368" s="48"/>
      <c r="I368" s="48"/>
      <c r="J368" s="48">
        <v>1000</v>
      </c>
      <c r="K368" s="48">
        <v>2000</v>
      </c>
      <c r="L368" s="381"/>
      <c r="M368" s="19"/>
      <c r="N368" s="436"/>
      <c r="O368" s="437"/>
      <c r="P368" s="71"/>
    </row>
    <row r="369" spans="1:16" ht="15.6" x14ac:dyDescent="0.3">
      <c r="A369" s="440"/>
      <c r="B369" s="406"/>
      <c r="C369" s="404"/>
      <c r="D369" s="124">
        <v>1</v>
      </c>
      <c r="E369" s="17">
        <v>2017</v>
      </c>
      <c r="F369" s="20">
        <v>1</v>
      </c>
      <c r="G369" s="48">
        <f t="shared" ref="G369:G372" si="57">SUM(H369:K369)</f>
        <v>8250</v>
      </c>
      <c r="H369" s="48"/>
      <c r="I369" s="48"/>
      <c r="J369" s="48">
        <v>4000</v>
      </c>
      <c r="K369" s="48">
        <v>4250</v>
      </c>
      <c r="L369" s="381"/>
      <c r="M369" s="19"/>
      <c r="N369" s="436"/>
      <c r="O369" s="437"/>
      <c r="P369" s="71"/>
    </row>
    <row r="370" spans="1:16" ht="15.6" x14ac:dyDescent="0.3">
      <c r="A370" s="440"/>
      <c r="B370" s="406"/>
      <c r="C370" s="404"/>
      <c r="D370" s="124"/>
      <c r="E370" s="17">
        <v>2018</v>
      </c>
      <c r="F370" s="20"/>
      <c r="G370" s="48">
        <f t="shared" si="57"/>
        <v>0</v>
      </c>
      <c r="H370" s="48"/>
      <c r="I370" s="48"/>
      <c r="J370" s="48"/>
      <c r="K370" s="48"/>
      <c r="L370" s="381"/>
      <c r="M370" s="19"/>
      <c r="N370" s="436"/>
      <c r="O370" s="437"/>
      <c r="P370" s="71"/>
    </row>
    <row r="371" spans="1:16" ht="15.6" x14ac:dyDescent="0.3">
      <c r="A371" s="440"/>
      <c r="B371" s="406"/>
      <c r="C371" s="404"/>
      <c r="D371" s="124"/>
      <c r="E371" s="17">
        <v>2019</v>
      </c>
      <c r="F371" s="20"/>
      <c r="G371" s="48">
        <f t="shared" si="57"/>
        <v>0</v>
      </c>
      <c r="H371" s="48"/>
      <c r="I371" s="48"/>
      <c r="J371" s="48"/>
      <c r="K371" s="48"/>
      <c r="L371" s="381"/>
      <c r="M371" s="19"/>
      <c r="N371" s="436"/>
      <c r="O371" s="437"/>
      <c r="P371" s="71"/>
    </row>
    <row r="372" spans="1:16" ht="16.2" thickBot="1" x14ac:dyDescent="0.35">
      <c r="A372" s="440"/>
      <c r="B372" s="407"/>
      <c r="C372" s="409"/>
      <c r="D372" s="125"/>
      <c r="E372" s="22">
        <v>2020</v>
      </c>
      <c r="F372" s="23"/>
      <c r="G372" s="49">
        <f t="shared" si="57"/>
        <v>0</v>
      </c>
      <c r="H372" s="49"/>
      <c r="I372" s="49"/>
      <c r="J372" s="49"/>
      <c r="K372" s="49"/>
      <c r="L372" s="382"/>
      <c r="M372" s="26"/>
      <c r="N372" s="436"/>
      <c r="O372" s="437"/>
      <c r="P372" s="71"/>
    </row>
    <row r="373" spans="1:16" s="96" customFormat="1" ht="15.6" x14ac:dyDescent="0.3">
      <c r="A373" s="410" t="s">
        <v>34</v>
      </c>
      <c r="B373" s="410"/>
      <c r="C373" s="410"/>
      <c r="D373" s="410"/>
      <c r="E373" s="410"/>
      <c r="F373" s="410"/>
      <c r="G373" s="410"/>
      <c r="H373" s="410"/>
      <c r="I373" s="410"/>
      <c r="J373" s="410"/>
      <c r="K373" s="410"/>
      <c r="L373" s="410"/>
      <c r="M373" s="410"/>
      <c r="N373" s="410"/>
      <c r="O373" s="411"/>
      <c r="P373" s="95"/>
    </row>
    <row r="374" spans="1:16" ht="15.6" x14ac:dyDescent="0.3">
      <c r="A374" s="412" t="s">
        <v>35</v>
      </c>
      <c r="B374" s="484" t="s">
        <v>36</v>
      </c>
      <c r="C374" s="384" t="s">
        <v>153</v>
      </c>
      <c r="D374" s="56">
        <f t="shared" ref="D374:D380" si="58">D381+D388+D395+D402+D409+D416+D423+D430+D437+D444+D458+D465+D472+D479</f>
        <v>0</v>
      </c>
      <c r="E374" s="17">
        <v>2014</v>
      </c>
      <c r="F374" s="20" t="s">
        <v>20</v>
      </c>
      <c r="G374" s="53">
        <f>G381+G388+G395+G402+G409+G416+G423+G430+G437+G444+G458+G465+G472+G479</f>
        <v>0</v>
      </c>
      <c r="H374" s="53">
        <f t="shared" ref="H374:K374" si="59">H381+H388+H395+H402+H409+H416+H423+H430+H437+H444+H458+H465+H472+H479</f>
        <v>0</v>
      </c>
      <c r="I374" s="53">
        <f t="shared" si="59"/>
        <v>0</v>
      </c>
      <c r="J374" s="53">
        <f t="shared" si="59"/>
        <v>0</v>
      </c>
      <c r="K374" s="53">
        <f t="shared" si="59"/>
        <v>0</v>
      </c>
      <c r="L374" s="20"/>
      <c r="M374" s="20"/>
      <c r="N374" s="451"/>
      <c r="O374" s="440"/>
      <c r="P374" s="71" t="s">
        <v>121</v>
      </c>
    </row>
    <row r="375" spans="1:16" ht="15.6" x14ac:dyDescent="0.3">
      <c r="A375" s="413"/>
      <c r="B375" s="484"/>
      <c r="C375" s="404"/>
      <c r="D375" s="56">
        <f t="shared" si="58"/>
        <v>0</v>
      </c>
      <c r="E375" s="17">
        <v>2015</v>
      </c>
      <c r="F375" s="20" t="s">
        <v>20</v>
      </c>
      <c r="G375" s="53">
        <f t="shared" ref="G375:K375" si="60">G382+G389+G396+G403+G410+G417+G424+G431+G438+G445+G459+G466+G473+G480</f>
        <v>0</v>
      </c>
      <c r="H375" s="53">
        <f t="shared" si="60"/>
        <v>0</v>
      </c>
      <c r="I375" s="53">
        <f t="shared" si="60"/>
        <v>0</v>
      </c>
      <c r="J375" s="53">
        <f t="shared" si="60"/>
        <v>0</v>
      </c>
      <c r="K375" s="53">
        <f t="shared" si="60"/>
        <v>0</v>
      </c>
      <c r="L375" s="20"/>
      <c r="M375" s="20"/>
      <c r="N375" s="451"/>
      <c r="O375" s="440"/>
      <c r="P375" s="71"/>
    </row>
    <row r="376" spans="1:16" ht="15.6" x14ac:dyDescent="0.3">
      <c r="A376" s="413"/>
      <c r="B376" s="484"/>
      <c r="C376" s="404"/>
      <c r="D376" s="56">
        <f t="shared" si="58"/>
        <v>5000</v>
      </c>
      <c r="E376" s="17">
        <v>2016</v>
      </c>
      <c r="F376" s="20" t="s">
        <v>20</v>
      </c>
      <c r="G376" s="53">
        <f t="shared" ref="G376:K376" si="61">G383+G390+G397+G404+G411+G418+G425+G432+G439+G446+G460+G467+G474+G481</f>
        <v>6500</v>
      </c>
      <c r="H376" s="53">
        <f t="shared" si="61"/>
        <v>1950</v>
      </c>
      <c r="I376" s="53">
        <f t="shared" si="61"/>
        <v>2925</v>
      </c>
      <c r="J376" s="53">
        <f t="shared" si="61"/>
        <v>325</v>
      </c>
      <c r="K376" s="53">
        <f t="shared" si="61"/>
        <v>1300</v>
      </c>
      <c r="L376" s="20"/>
      <c r="M376" s="20"/>
      <c r="N376" s="451"/>
      <c r="O376" s="440"/>
      <c r="P376" s="71"/>
    </row>
    <row r="377" spans="1:16" ht="15.6" x14ac:dyDescent="0.3">
      <c r="A377" s="413"/>
      <c r="B377" s="484"/>
      <c r="C377" s="404"/>
      <c r="D377" s="56">
        <f t="shared" si="58"/>
        <v>19000</v>
      </c>
      <c r="E377" s="17">
        <v>2017</v>
      </c>
      <c r="F377" s="20" t="s">
        <v>20</v>
      </c>
      <c r="G377" s="53">
        <f t="shared" ref="G377:K377" si="62">G384+G391+G398+G405+G412+G419+G426+G433+G440+G447+G461+G468+G475+G482</f>
        <v>24700</v>
      </c>
      <c r="H377" s="53">
        <f t="shared" si="62"/>
        <v>7410</v>
      </c>
      <c r="I377" s="53">
        <f t="shared" si="62"/>
        <v>11115</v>
      </c>
      <c r="J377" s="53">
        <f t="shared" si="62"/>
        <v>1235</v>
      </c>
      <c r="K377" s="53">
        <f t="shared" si="62"/>
        <v>4940</v>
      </c>
      <c r="L377" s="20"/>
      <c r="M377" s="20"/>
      <c r="N377" s="451"/>
      <c r="O377" s="440"/>
      <c r="P377" s="71"/>
    </row>
    <row r="378" spans="1:16" ht="15.6" x14ac:dyDescent="0.3">
      <c r="A378" s="413"/>
      <c r="B378" s="484"/>
      <c r="C378" s="404"/>
      <c r="D378" s="56">
        <f t="shared" si="58"/>
        <v>30000</v>
      </c>
      <c r="E378" s="17">
        <v>2018</v>
      </c>
      <c r="F378" s="20" t="s">
        <v>20</v>
      </c>
      <c r="G378" s="53">
        <f t="shared" ref="G378:K378" si="63">G385+G392+G399+G406+G413+G420+G427+G434+G441+G448+G462+G469+G476+G483</f>
        <v>39000</v>
      </c>
      <c r="H378" s="53">
        <f t="shared" si="63"/>
        <v>11700</v>
      </c>
      <c r="I378" s="53">
        <f t="shared" si="63"/>
        <v>17550</v>
      </c>
      <c r="J378" s="53">
        <f t="shared" si="63"/>
        <v>1950</v>
      </c>
      <c r="K378" s="53">
        <f t="shared" si="63"/>
        <v>7800</v>
      </c>
      <c r="L378" s="20"/>
      <c r="M378" s="20"/>
      <c r="N378" s="451"/>
      <c r="O378" s="440"/>
      <c r="P378" s="71"/>
    </row>
    <row r="379" spans="1:16" ht="15.6" x14ac:dyDescent="0.3">
      <c r="A379" s="413"/>
      <c r="B379" s="484"/>
      <c r="C379" s="404"/>
      <c r="D379" s="56">
        <f t="shared" si="58"/>
        <v>44000</v>
      </c>
      <c r="E379" s="17">
        <v>2019</v>
      </c>
      <c r="F379" s="20" t="s">
        <v>20</v>
      </c>
      <c r="G379" s="53">
        <f t="shared" ref="G379:K379" si="64">G386+G393+G400+G407+G414+G421+G428+G435+G442+G449+G463+G470+G477+G484</f>
        <v>57200</v>
      </c>
      <c r="H379" s="53">
        <f t="shared" si="64"/>
        <v>17160</v>
      </c>
      <c r="I379" s="53">
        <f t="shared" si="64"/>
        <v>25740</v>
      </c>
      <c r="J379" s="53">
        <f t="shared" si="64"/>
        <v>2860</v>
      </c>
      <c r="K379" s="53">
        <f t="shared" si="64"/>
        <v>11440</v>
      </c>
      <c r="L379" s="20"/>
      <c r="M379" s="20"/>
      <c r="N379" s="451"/>
      <c r="O379" s="440"/>
      <c r="P379" s="71"/>
    </row>
    <row r="380" spans="1:16" ht="16.2" thickBot="1" x14ac:dyDescent="0.35">
      <c r="A380" s="413"/>
      <c r="B380" s="487"/>
      <c r="C380" s="404"/>
      <c r="D380" s="58">
        <f t="shared" si="58"/>
        <v>69000</v>
      </c>
      <c r="E380" s="31">
        <v>2020</v>
      </c>
      <c r="F380" s="32" t="s">
        <v>20</v>
      </c>
      <c r="G380" s="59">
        <f t="shared" ref="G380:K380" si="65">G387+G394+G401+G408+G415+G422+G429+G436+G443+G450+G464+G471+G478+G485</f>
        <v>89700</v>
      </c>
      <c r="H380" s="59">
        <f t="shared" si="65"/>
        <v>26910</v>
      </c>
      <c r="I380" s="59">
        <f t="shared" si="65"/>
        <v>40365</v>
      </c>
      <c r="J380" s="59">
        <f t="shared" si="65"/>
        <v>4485</v>
      </c>
      <c r="K380" s="59">
        <f t="shared" si="65"/>
        <v>17940</v>
      </c>
      <c r="L380" s="32"/>
      <c r="M380" s="32"/>
      <c r="N380" s="412"/>
      <c r="O380" s="441"/>
      <c r="P380" s="89"/>
    </row>
    <row r="381" spans="1:16" ht="15.6" x14ac:dyDescent="0.3">
      <c r="A381" s="414"/>
      <c r="B381" s="415" t="s">
        <v>36</v>
      </c>
      <c r="C381" s="377" t="s">
        <v>64</v>
      </c>
      <c r="D381" s="218"/>
      <c r="E381" s="153">
        <v>2014</v>
      </c>
      <c r="F381" s="154"/>
      <c r="G381" s="155"/>
      <c r="H381" s="155"/>
      <c r="I381" s="155"/>
      <c r="J381" s="155"/>
      <c r="K381" s="156"/>
      <c r="L381" s="448" t="s">
        <v>154</v>
      </c>
      <c r="M381" s="34"/>
      <c r="N381" s="13"/>
      <c r="O381" s="14"/>
      <c r="P381" s="101"/>
    </row>
    <row r="382" spans="1:16" ht="15.6" x14ac:dyDescent="0.3">
      <c r="A382" s="414"/>
      <c r="B382" s="416"/>
      <c r="C382" s="378"/>
      <c r="D382" s="219"/>
      <c r="E382" s="159">
        <v>2015</v>
      </c>
      <c r="F382" s="160"/>
      <c r="G382" s="161"/>
      <c r="H382" s="161"/>
      <c r="I382" s="161"/>
      <c r="J382" s="161"/>
      <c r="K382" s="162"/>
      <c r="L382" s="449"/>
      <c r="M382" s="20"/>
      <c r="N382" s="12"/>
      <c r="O382" s="18"/>
      <c r="P382" s="102"/>
    </row>
    <row r="383" spans="1:16" ht="15.6" x14ac:dyDescent="0.3">
      <c r="A383" s="414"/>
      <c r="B383" s="416"/>
      <c r="C383" s="378"/>
      <c r="D383" s="219"/>
      <c r="E383" s="159">
        <v>2016</v>
      </c>
      <c r="F383" s="160"/>
      <c r="G383" s="161"/>
      <c r="H383" s="161"/>
      <c r="I383" s="161"/>
      <c r="J383" s="161"/>
      <c r="K383" s="162"/>
      <c r="L383" s="449"/>
      <c r="M383" s="20"/>
      <c r="N383" s="12"/>
      <c r="O383" s="18"/>
      <c r="P383" s="102"/>
    </row>
    <row r="384" spans="1:16" ht="15.6" x14ac:dyDescent="0.3">
      <c r="A384" s="414"/>
      <c r="B384" s="416"/>
      <c r="C384" s="378"/>
      <c r="D384" s="220">
        <v>5000</v>
      </c>
      <c r="E384" s="159">
        <v>2017</v>
      </c>
      <c r="F384" s="160"/>
      <c r="G384" s="161">
        <v>6500</v>
      </c>
      <c r="H384" s="161">
        <f>G384*0.3</f>
        <v>1950</v>
      </c>
      <c r="I384" s="161">
        <f>G384*0.45</f>
        <v>2925</v>
      </c>
      <c r="J384" s="161">
        <f>G384*0.05</f>
        <v>325</v>
      </c>
      <c r="K384" s="162">
        <f>G384*0.2</f>
        <v>1300</v>
      </c>
      <c r="L384" s="449"/>
      <c r="M384" s="20"/>
      <c r="N384" s="12"/>
      <c r="O384" s="18"/>
      <c r="P384" s="102"/>
    </row>
    <row r="385" spans="1:16" ht="15.6" x14ac:dyDescent="0.3">
      <c r="A385" s="414"/>
      <c r="B385" s="416"/>
      <c r="C385" s="378"/>
      <c r="D385" s="219"/>
      <c r="E385" s="159">
        <v>2018</v>
      </c>
      <c r="F385" s="160"/>
      <c r="G385" s="161"/>
      <c r="H385" s="161"/>
      <c r="I385" s="161"/>
      <c r="J385" s="161"/>
      <c r="K385" s="162"/>
      <c r="L385" s="449"/>
      <c r="M385" s="20"/>
      <c r="N385" s="12"/>
      <c r="O385" s="18"/>
      <c r="P385" s="102"/>
    </row>
    <row r="386" spans="1:16" ht="15.6" x14ac:dyDescent="0.3">
      <c r="A386" s="414"/>
      <c r="B386" s="416"/>
      <c r="C386" s="378"/>
      <c r="D386" s="219"/>
      <c r="E386" s="159">
        <v>2019</v>
      </c>
      <c r="F386" s="160"/>
      <c r="G386" s="161"/>
      <c r="H386" s="161"/>
      <c r="I386" s="161"/>
      <c r="J386" s="161"/>
      <c r="K386" s="162"/>
      <c r="L386" s="449"/>
      <c r="M386" s="20"/>
      <c r="N386" s="12"/>
      <c r="O386" s="18"/>
      <c r="P386" s="102"/>
    </row>
    <row r="387" spans="1:16" ht="16.2" thickBot="1" x14ac:dyDescent="0.35">
      <c r="A387" s="414"/>
      <c r="B387" s="417"/>
      <c r="C387" s="379"/>
      <c r="D387" s="221"/>
      <c r="E387" s="165">
        <v>2020</v>
      </c>
      <c r="F387" s="166"/>
      <c r="G387" s="167"/>
      <c r="H387" s="167"/>
      <c r="I387" s="167"/>
      <c r="J387" s="167"/>
      <c r="K387" s="168"/>
      <c r="L387" s="449"/>
      <c r="M387" s="23"/>
      <c r="N387" s="24"/>
      <c r="O387" s="25"/>
      <c r="P387" s="103"/>
    </row>
    <row r="388" spans="1:16" ht="15.6" x14ac:dyDescent="0.3">
      <c r="A388" s="414"/>
      <c r="B388" s="415" t="s">
        <v>36</v>
      </c>
      <c r="C388" s="442" t="s">
        <v>67</v>
      </c>
      <c r="D388" s="218"/>
      <c r="E388" s="153">
        <v>2014</v>
      </c>
      <c r="F388" s="154"/>
      <c r="G388" s="155"/>
      <c r="H388" s="155"/>
      <c r="I388" s="155"/>
      <c r="J388" s="155"/>
      <c r="K388" s="156"/>
      <c r="L388" s="449"/>
      <c r="M388" s="34"/>
      <c r="N388" s="13"/>
      <c r="O388" s="14"/>
      <c r="P388" s="101"/>
    </row>
    <row r="389" spans="1:16" ht="15.6" x14ac:dyDescent="0.3">
      <c r="A389" s="414"/>
      <c r="B389" s="416"/>
      <c r="C389" s="443"/>
      <c r="D389" s="219"/>
      <c r="E389" s="159">
        <v>2015</v>
      </c>
      <c r="F389" s="160"/>
      <c r="G389" s="161"/>
      <c r="H389" s="161"/>
      <c r="I389" s="161"/>
      <c r="J389" s="161"/>
      <c r="K389" s="162"/>
      <c r="L389" s="449"/>
      <c r="M389" s="20"/>
      <c r="N389" s="12"/>
      <c r="O389" s="18"/>
      <c r="P389" s="102"/>
    </row>
    <row r="390" spans="1:16" ht="15.6" x14ac:dyDescent="0.3">
      <c r="A390" s="414"/>
      <c r="B390" s="416"/>
      <c r="C390" s="443"/>
      <c r="D390" s="219"/>
      <c r="E390" s="159">
        <v>2016</v>
      </c>
      <c r="F390" s="160"/>
      <c r="G390" s="161"/>
      <c r="H390" s="161"/>
      <c r="I390" s="161"/>
      <c r="J390" s="161"/>
      <c r="K390" s="162"/>
      <c r="L390" s="449"/>
      <c r="M390" s="20"/>
      <c r="N390" s="12"/>
      <c r="O390" s="18"/>
      <c r="P390" s="102"/>
    </row>
    <row r="391" spans="1:16" ht="15.6" x14ac:dyDescent="0.3">
      <c r="A391" s="414"/>
      <c r="B391" s="416"/>
      <c r="C391" s="443"/>
      <c r="D391" s="219"/>
      <c r="E391" s="159">
        <v>2017</v>
      </c>
      <c r="F391" s="160"/>
      <c r="G391" s="161"/>
      <c r="H391" s="161"/>
      <c r="I391" s="161"/>
      <c r="J391" s="161"/>
      <c r="K391" s="162"/>
      <c r="L391" s="449"/>
      <c r="M391" s="20"/>
      <c r="N391" s="12"/>
      <c r="O391" s="18"/>
      <c r="P391" s="102"/>
    </row>
    <row r="392" spans="1:16" ht="15.6" x14ac:dyDescent="0.3">
      <c r="A392" s="414"/>
      <c r="B392" s="416"/>
      <c r="C392" s="443"/>
      <c r="D392" s="220">
        <v>4000</v>
      </c>
      <c r="E392" s="159">
        <v>2018</v>
      </c>
      <c r="F392" s="160"/>
      <c r="G392" s="161">
        <v>5200</v>
      </c>
      <c r="H392" s="161">
        <f>G392*0.3</f>
        <v>1560</v>
      </c>
      <c r="I392" s="161">
        <f>G392*0.45</f>
        <v>2340</v>
      </c>
      <c r="J392" s="161">
        <f>G392*0.05</f>
        <v>260</v>
      </c>
      <c r="K392" s="162">
        <f>G392*0.2</f>
        <v>1040</v>
      </c>
      <c r="L392" s="449"/>
      <c r="M392" s="20"/>
      <c r="N392" s="12"/>
      <c r="O392" s="18"/>
      <c r="P392" s="102"/>
    </row>
    <row r="393" spans="1:16" ht="15.6" x14ac:dyDescent="0.3">
      <c r="A393" s="414"/>
      <c r="B393" s="416"/>
      <c r="C393" s="443"/>
      <c r="D393" s="219"/>
      <c r="E393" s="159">
        <v>2019</v>
      </c>
      <c r="F393" s="160"/>
      <c r="G393" s="161"/>
      <c r="H393" s="161"/>
      <c r="I393" s="161"/>
      <c r="J393" s="161"/>
      <c r="K393" s="162"/>
      <c r="L393" s="449"/>
      <c r="M393" s="20"/>
      <c r="N393" s="12"/>
      <c r="O393" s="18"/>
      <c r="P393" s="102"/>
    </row>
    <row r="394" spans="1:16" ht="16.2" thickBot="1" x14ac:dyDescent="0.35">
      <c r="A394" s="414"/>
      <c r="B394" s="417"/>
      <c r="C394" s="444"/>
      <c r="D394" s="221"/>
      <c r="E394" s="165">
        <v>2020</v>
      </c>
      <c r="F394" s="166"/>
      <c r="G394" s="167"/>
      <c r="H394" s="167"/>
      <c r="I394" s="167"/>
      <c r="J394" s="167"/>
      <c r="K394" s="168"/>
      <c r="L394" s="449"/>
      <c r="M394" s="23"/>
      <c r="N394" s="24"/>
      <c r="O394" s="25"/>
      <c r="P394" s="103"/>
    </row>
    <row r="395" spans="1:16" ht="15.6" x14ac:dyDescent="0.3">
      <c r="A395" s="414"/>
      <c r="B395" s="415" t="s">
        <v>36</v>
      </c>
      <c r="C395" s="445" t="s">
        <v>151</v>
      </c>
      <c r="D395" s="222"/>
      <c r="E395" s="153">
        <v>2014</v>
      </c>
      <c r="F395" s="154"/>
      <c r="G395" s="155"/>
      <c r="H395" s="155"/>
      <c r="I395" s="155"/>
      <c r="J395" s="155"/>
      <c r="K395" s="156"/>
      <c r="L395" s="449"/>
      <c r="M395" s="34"/>
      <c r="N395" s="13"/>
      <c r="O395" s="14"/>
      <c r="P395" s="101"/>
    </row>
    <row r="396" spans="1:16" ht="15.6" x14ac:dyDescent="0.3">
      <c r="A396" s="414"/>
      <c r="B396" s="416"/>
      <c r="C396" s="446"/>
      <c r="D396" s="219"/>
      <c r="E396" s="159">
        <v>2015</v>
      </c>
      <c r="F396" s="160"/>
      <c r="G396" s="161"/>
      <c r="H396" s="161"/>
      <c r="I396" s="161"/>
      <c r="J396" s="161"/>
      <c r="K396" s="162"/>
      <c r="L396" s="449"/>
      <c r="M396" s="20"/>
      <c r="N396" s="12"/>
      <c r="O396" s="18"/>
      <c r="P396" s="102"/>
    </row>
    <row r="397" spans="1:16" ht="15.6" x14ac:dyDescent="0.3">
      <c r="A397" s="414"/>
      <c r="B397" s="416"/>
      <c r="C397" s="446"/>
      <c r="D397" s="219"/>
      <c r="E397" s="159">
        <v>2016</v>
      </c>
      <c r="F397" s="160"/>
      <c r="G397" s="161"/>
      <c r="H397" s="161"/>
      <c r="I397" s="161"/>
      <c r="J397" s="161"/>
      <c r="K397" s="162"/>
      <c r="L397" s="449"/>
      <c r="M397" s="20"/>
      <c r="N397" s="12"/>
      <c r="O397" s="18"/>
      <c r="P397" s="102"/>
    </row>
    <row r="398" spans="1:16" ht="15.6" x14ac:dyDescent="0.3">
      <c r="A398" s="414"/>
      <c r="B398" s="416"/>
      <c r="C398" s="446"/>
      <c r="D398" s="219"/>
      <c r="E398" s="159">
        <v>2017</v>
      </c>
      <c r="F398" s="160"/>
      <c r="G398" s="161"/>
      <c r="H398" s="161"/>
      <c r="I398" s="161"/>
      <c r="J398" s="161"/>
      <c r="K398" s="162"/>
      <c r="L398" s="449"/>
      <c r="M398" s="20"/>
      <c r="N398" s="12"/>
      <c r="O398" s="18"/>
      <c r="P398" s="102"/>
    </row>
    <row r="399" spans="1:16" ht="15.6" x14ac:dyDescent="0.3">
      <c r="A399" s="414"/>
      <c r="B399" s="416"/>
      <c r="C399" s="446"/>
      <c r="D399" s="219"/>
      <c r="E399" s="159">
        <v>2018</v>
      </c>
      <c r="F399" s="160"/>
      <c r="G399" s="161"/>
      <c r="H399" s="161"/>
      <c r="I399" s="161"/>
      <c r="J399" s="161"/>
      <c r="K399" s="162"/>
      <c r="L399" s="449"/>
      <c r="M399" s="20"/>
      <c r="N399" s="12"/>
      <c r="O399" s="18"/>
      <c r="P399" s="102"/>
    </row>
    <row r="400" spans="1:16" ht="15.6" x14ac:dyDescent="0.3">
      <c r="A400" s="414"/>
      <c r="B400" s="416"/>
      <c r="C400" s="446"/>
      <c r="D400" s="219"/>
      <c r="E400" s="159">
        <v>2019</v>
      </c>
      <c r="F400" s="160"/>
      <c r="G400" s="161"/>
      <c r="H400" s="161"/>
      <c r="I400" s="161"/>
      <c r="J400" s="161"/>
      <c r="K400" s="162"/>
      <c r="L400" s="449"/>
      <c r="M400" s="20"/>
      <c r="N400" s="12"/>
      <c r="O400" s="18"/>
      <c r="P400" s="102"/>
    </row>
    <row r="401" spans="1:16" ht="16.2" thickBot="1" x14ac:dyDescent="0.35">
      <c r="A401" s="414"/>
      <c r="B401" s="417"/>
      <c r="C401" s="447"/>
      <c r="D401" s="164">
        <v>6000</v>
      </c>
      <c r="E401" s="165">
        <v>2020</v>
      </c>
      <c r="F401" s="166"/>
      <c r="G401" s="167">
        <v>7800</v>
      </c>
      <c r="H401" s="161">
        <f>G401*0.3</f>
        <v>2340</v>
      </c>
      <c r="I401" s="161">
        <f>G401*0.45</f>
        <v>3510</v>
      </c>
      <c r="J401" s="161">
        <f>G401*0.05</f>
        <v>390</v>
      </c>
      <c r="K401" s="162">
        <f>G401*0.2</f>
        <v>1560</v>
      </c>
      <c r="L401" s="449"/>
      <c r="M401" s="23"/>
      <c r="N401" s="24"/>
      <c r="O401" s="25"/>
      <c r="P401" s="103"/>
    </row>
    <row r="402" spans="1:16" ht="15.6" x14ac:dyDescent="0.3">
      <c r="A402" s="414"/>
      <c r="B402" s="415" t="s">
        <v>36</v>
      </c>
      <c r="C402" s="377" t="s">
        <v>71</v>
      </c>
      <c r="D402" s="218"/>
      <c r="E402" s="153">
        <v>2014</v>
      </c>
      <c r="F402" s="154"/>
      <c r="G402" s="155"/>
      <c r="H402" s="155"/>
      <c r="I402" s="155"/>
      <c r="J402" s="155"/>
      <c r="K402" s="156"/>
      <c r="L402" s="449"/>
      <c r="M402" s="34"/>
      <c r="N402" s="13"/>
      <c r="O402" s="14"/>
      <c r="P402" s="101"/>
    </row>
    <row r="403" spans="1:16" ht="15.6" x14ac:dyDescent="0.3">
      <c r="A403" s="414"/>
      <c r="B403" s="416"/>
      <c r="C403" s="378"/>
      <c r="D403" s="219"/>
      <c r="E403" s="159">
        <v>2015</v>
      </c>
      <c r="F403" s="160"/>
      <c r="G403" s="161"/>
      <c r="H403" s="161"/>
      <c r="I403" s="161"/>
      <c r="J403" s="161"/>
      <c r="K403" s="162"/>
      <c r="L403" s="449"/>
      <c r="M403" s="20"/>
      <c r="N403" s="12"/>
      <c r="O403" s="18"/>
      <c r="P403" s="102"/>
    </row>
    <row r="404" spans="1:16" ht="15.6" x14ac:dyDescent="0.3">
      <c r="A404" s="414"/>
      <c r="B404" s="416"/>
      <c r="C404" s="378"/>
      <c r="D404" s="219"/>
      <c r="E404" s="159">
        <v>2016</v>
      </c>
      <c r="F404" s="160"/>
      <c r="G404" s="161"/>
      <c r="H404" s="161"/>
      <c r="I404" s="161"/>
      <c r="J404" s="161"/>
      <c r="K404" s="162"/>
      <c r="L404" s="449"/>
      <c r="M404" s="20"/>
      <c r="N404" s="12"/>
      <c r="O404" s="18"/>
      <c r="P404" s="102"/>
    </row>
    <row r="405" spans="1:16" ht="15.6" x14ac:dyDescent="0.3">
      <c r="A405" s="414"/>
      <c r="B405" s="416"/>
      <c r="C405" s="378"/>
      <c r="D405" s="220">
        <v>2000</v>
      </c>
      <c r="E405" s="159">
        <v>2017</v>
      </c>
      <c r="F405" s="160"/>
      <c r="G405" s="161">
        <v>2600</v>
      </c>
      <c r="H405" s="161">
        <f>G405*0.3</f>
        <v>780</v>
      </c>
      <c r="I405" s="161">
        <f>G405*0.45</f>
        <v>1170</v>
      </c>
      <c r="J405" s="161">
        <f>G405*0.05</f>
        <v>130</v>
      </c>
      <c r="K405" s="162">
        <f>G405*0.2</f>
        <v>520</v>
      </c>
      <c r="L405" s="449"/>
      <c r="M405" s="20"/>
      <c r="N405" s="12"/>
      <c r="O405" s="18"/>
      <c r="P405" s="102"/>
    </row>
    <row r="406" spans="1:16" ht="15.6" x14ac:dyDescent="0.3">
      <c r="A406" s="414"/>
      <c r="B406" s="416"/>
      <c r="C406" s="378"/>
      <c r="D406" s="219"/>
      <c r="E406" s="159">
        <v>2018</v>
      </c>
      <c r="F406" s="160"/>
      <c r="G406" s="161"/>
      <c r="H406" s="161"/>
      <c r="I406" s="161"/>
      <c r="J406" s="161"/>
      <c r="K406" s="162"/>
      <c r="L406" s="449"/>
      <c r="M406" s="20"/>
      <c r="N406" s="12"/>
      <c r="O406" s="18"/>
      <c r="P406" s="102"/>
    </row>
    <row r="407" spans="1:16" ht="15.6" x14ac:dyDescent="0.3">
      <c r="A407" s="414"/>
      <c r="B407" s="416"/>
      <c r="C407" s="378"/>
      <c r="D407" s="219"/>
      <c r="E407" s="159">
        <v>2019</v>
      </c>
      <c r="F407" s="160"/>
      <c r="G407" s="161"/>
      <c r="H407" s="161"/>
      <c r="I407" s="161"/>
      <c r="J407" s="161"/>
      <c r="K407" s="162"/>
      <c r="L407" s="449"/>
      <c r="M407" s="20"/>
      <c r="N407" s="12"/>
      <c r="O407" s="18"/>
      <c r="P407" s="102"/>
    </row>
    <row r="408" spans="1:16" ht="16.2" thickBot="1" x14ac:dyDescent="0.35">
      <c r="A408" s="414"/>
      <c r="B408" s="417"/>
      <c r="C408" s="379"/>
      <c r="D408" s="221"/>
      <c r="E408" s="165">
        <v>2020</v>
      </c>
      <c r="F408" s="166"/>
      <c r="G408" s="167"/>
      <c r="H408" s="167"/>
      <c r="I408" s="167"/>
      <c r="J408" s="167"/>
      <c r="K408" s="168"/>
      <c r="L408" s="449"/>
      <c r="M408" s="23"/>
      <c r="N408" s="24"/>
      <c r="O408" s="25"/>
      <c r="P408" s="103"/>
    </row>
    <row r="409" spans="1:16" ht="15.6" x14ac:dyDescent="0.3">
      <c r="A409" s="414"/>
      <c r="B409" s="415" t="s">
        <v>36</v>
      </c>
      <c r="C409" s="377" t="s">
        <v>74</v>
      </c>
      <c r="D409" s="218"/>
      <c r="E409" s="153">
        <v>2014</v>
      </c>
      <c r="F409" s="154"/>
      <c r="G409" s="155"/>
      <c r="H409" s="155"/>
      <c r="I409" s="155"/>
      <c r="J409" s="155"/>
      <c r="K409" s="156"/>
      <c r="L409" s="449"/>
      <c r="M409" s="34"/>
      <c r="N409" s="13"/>
      <c r="O409" s="14"/>
      <c r="P409" s="101"/>
    </row>
    <row r="410" spans="1:16" ht="15.6" x14ac:dyDescent="0.3">
      <c r="A410" s="414"/>
      <c r="B410" s="416"/>
      <c r="C410" s="378"/>
      <c r="D410" s="219"/>
      <c r="E410" s="159">
        <v>2015</v>
      </c>
      <c r="F410" s="160"/>
      <c r="G410" s="161"/>
      <c r="H410" s="161"/>
      <c r="I410" s="161"/>
      <c r="J410" s="161"/>
      <c r="K410" s="162"/>
      <c r="L410" s="449"/>
      <c r="M410" s="20"/>
      <c r="N410" s="12"/>
      <c r="O410" s="18"/>
      <c r="P410" s="102"/>
    </row>
    <row r="411" spans="1:16" ht="15.6" x14ac:dyDescent="0.3">
      <c r="A411" s="414"/>
      <c r="B411" s="416"/>
      <c r="C411" s="378"/>
      <c r="D411" s="219"/>
      <c r="E411" s="159">
        <v>2016</v>
      </c>
      <c r="F411" s="160"/>
      <c r="G411" s="161"/>
      <c r="H411" s="161"/>
      <c r="I411" s="161"/>
      <c r="J411" s="161"/>
      <c r="K411" s="162"/>
      <c r="L411" s="449"/>
      <c r="M411" s="20"/>
      <c r="N411" s="12"/>
      <c r="O411" s="18"/>
      <c r="P411" s="102"/>
    </row>
    <row r="412" spans="1:16" ht="15.6" x14ac:dyDescent="0.3">
      <c r="A412" s="414"/>
      <c r="B412" s="416"/>
      <c r="C412" s="378"/>
      <c r="D412" s="219"/>
      <c r="E412" s="159">
        <v>2017</v>
      </c>
      <c r="F412" s="160"/>
      <c r="G412" s="161"/>
      <c r="H412" s="161"/>
      <c r="I412" s="161"/>
      <c r="J412" s="161"/>
      <c r="K412" s="162"/>
      <c r="L412" s="449"/>
      <c r="M412" s="20"/>
      <c r="N412" s="12"/>
      <c r="O412" s="18"/>
      <c r="P412" s="102"/>
    </row>
    <row r="413" spans="1:16" ht="15.6" x14ac:dyDescent="0.3">
      <c r="A413" s="414"/>
      <c r="B413" s="416"/>
      <c r="C413" s="378"/>
      <c r="D413" s="220">
        <v>6000</v>
      </c>
      <c r="E413" s="159">
        <v>2018</v>
      </c>
      <c r="F413" s="160"/>
      <c r="G413" s="161">
        <v>7800</v>
      </c>
      <c r="H413" s="161">
        <f>G413*0.3</f>
        <v>2340</v>
      </c>
      <c r="I413" s="161">
        <f>G413*0.45</f>
        <v>3510</v>
      </c>
      <c r="J413" s="161">
        <f>G413*0.05</f>
        <v>390</v>
      </c>
      <c r="K413" s="162">
        <f>G413*0.2</f>
        <v>1560</v>
      </c>
      <c r="L413" s="449"/>
      <c r="M413" s="20"/>
      <c r="N413" s="12"/>
      <c r="O413" s="18"/>
      <c r="P413" s="102"/>
    </row>
    <row r="414" spans="1:16" ht="15.6" x14ac:dyDescent="0.3">
      <c r="A414" s="414"/>
      <c r="B414" s="416"/>
      <c r="C414" s="378"/>
      <c r="D414" s="219"/>
      <c r="E414" s="159">
        <v>2019</v>
      </c>
      <c r="F414" s="160"/>
      <c r="G414" s="161"/>
      <c r="H414" s="161"/>
      <c r="I414" s="161"/>
      <c r="J414" s="161"/>
      <c r="K414" s="162"/>
      <c r="L414" s="449"/>
      <c r="M414" s="20"/>
      <c r="N414" s="12"/>
      <c r="O414" s="18"/>
      <c r="P414" s="102"/>
    </row>
    <row r="415" spans="1:16" ht="16.2" thickBot="1" x14ac:dyDescent="0.35">
      <c r="A415" s="414"/>
      <c r="B415" s="417"/>
      <c r="C415" s="379"/>
      <c r="D415" s="221"/>
      <c r="E415" s="165">
        <v>2020</v>
      </c>
      <c r="F415" s="166"/>
      <c r="G415" s="167"/>
      <c r="H415" s="167"/>
      <c r="I415" s="167"/>
      <c r="J415" s="167"/>
      <c r="K415" s="168"/>
      <c r="L415" s="449"/>
      <c r="M415" s="23"/>
      <c r="N415" s="24"/>
      <c r="O415" s="25"/>
      <c r="P415" s="103"/>
    </row>
    <row r="416" spans="1:16" ht="15.6" x14ac:dyDescent="0.3">
      <c r="A416" s="414"/>
      <c r="B416" s="415" t="s">
        <v>36</v>
      </c>
      <c r="C416" s="377" t="s">
        <v>76</v>
      </c>
      <c r="D416" s="218"/>
      <c r="E416" s="153">
        <v>2014</v>
      </c>
      <c r="F416" s="154"/>
      <c r="G416" s="155"/>
      <c r="H416" s="155"/>
      <c r="I416" s="155"/>
      <c r="J416" s="155"/>
      <c r="K416" s="156"/>
      <c r="L416" s="449"/>
      <c r="M416" s="34"/>
      <c r="N416" s="13"/>
      <c r="O416" s="14"/>
      <c r="P416" s="101"/>
    </row>
    <row r="417" spans="1:16" ht="15.6" x14ac:dyDescent="0.3">
      <c r="A417" s="414"/>
      <c r="B417" s="416"/>
      <c r="C417" s="378"/>
      <c r="D417" s="219"/>
      <c r="E417" s="159">
        <v>2015</v>
      </c>
      <c r="F417" s="160"/>
      <c r="G417" s="161"/>
      <c r="H417" s="161"/>
      <c r="I417" s="161"/>
      <c r="J417" s="161"/>
      <c r="K417" s="162"/>
      <c r="L417" s="449"/>
      <c r="M417" s="20"/>
      <c r="N417" s="12"/>
      <c r="O417" s="18"/>
      <c r="P417" s="102"/>
    </row>
    <row r="418" spans="1:16" ht="15.6" x14ac:dyDescent="0.3">
      <c r="A418" s="414"/>
      <c r="B418" s="416"/>
      <c r="C418" s="378"/>
      <c r="D418" s="219"/>
      <c r="E418" s="159">
        <v>2016</v>
      </c>
      <c r="F418" s="160"/>
      <c r="G418" s="161"/>
      <c r="H418" s="161"/>
      <c r="I418" s="161"/>
      <c r="J418" s="161"/>
      <c r="K418" s="162"/>
      <c r="L418" s="449"/>
      <c r="M418" s="20"/>
      <c r="N418" s="12"/>
      <c r="O418" s="18"/>
      <c r="P418" s="102"/>
    </row>
    <row r="419" spans="1:16" ht="15.6" x14ac:dyDescent="0.3">
      <c r="A419" s="414"/>
      <c r="B419" s="416"/>
      <c r="C419" s="378"/>
      <c r="D419" s="219"/>
      <c r="E419" s="159">
        <v>2017</v>
      </c>
      <c r="F419" s="160"/>
      <c r="G419" s="161"/>
      <c r="H419" s="161"/>
      <c r="I419" s="161"/>
      <c r="J419" s="161"/>
      <c r="K419" s="162"/>
      <c r="L419" s="449"/>
      <c r="M419" s="20"/>
      <c r="N419" s="12"/>
      <c r="O419" s="18"/>
      <c r="P419" s="102"/>
    </row>
    <row r="420" spans="1:16" ht="15.6" x14ac:dyDescent="0.3">
      <c r="A420" s="414"/>
      <c r="B420" s="416"/>
      <c r="C420" s="378"/>
      <c r="D420" s="219"/>
      <c r="E420" s="159">
        <v>2018</v>
      </c>
      <c r="F420" s="160"/>
      <c r="G420" s="161"/>
      <c r="H420" s="161"/>
      <c r="I420" s="161"/>
      <c r="J420" s="161"/>
      <c r="K420" s="162"/>
      <c r="L420" s="449"/>
      <c r="M420" s="20"/>
      <c r="N420" s="12"/>
      <c r="O420" s="18"/>
      <c r="P420" s="102"/>
    </row>
    <row r="421" spans="1:16" ht="15.6" x14ac:dyDescent="0.3">
      <c r="A421" s="414"/>
      <c r="B421" s="416"/>
      <c r="C421" s="378"/>
      <c r="D421" s="220">
        <v>5000</v>
      </c>
      <c r="E421" s="159">
        <v>2019</v>
      </c>
      <c r="F421" s="160"/>
      <c r="G421" s="161">
        <v>6500</v>
      </c>
      <c r="H421" s="161">
        <f>G421*0.3</f>
        <v>1950</v>
      </c>
      <c r="I421" s="161">
        <f>G421*0.45</f>
        <v>2925</v>
      </c>
      <c r="J421" s="161">
        <f>G421*0.05</f>
        <v>325</v>
      </c>
      <c r="K421" s="162">
        <f>G421*0.2</f>
        <v>1300</v>
      </c>
      <c r="L421" s="449"/>
      <c r="M421" s="20"/>
      <c r="N421" s="12"/>
      <c r="O421" s="18"/>
      <c r="P421" s="102"/>
    </row>
    <row r="422" spans="1:16" ht="16.2" thickBot="1" x14ac:dyDescent="0.35">
      <c r="A422" s="414"/>
      <c r="B422" s="417"/>
      <c r="C422" s="379"/>
      <c r="D422" s="221"/>
      <c r="E422" s="165">
        <v>2020</v>
      </c>
      <c r="F422" s="166"/>
      <c r="G422" s="167"/>
      <c r="H422" s="167"/>
      <c r="I422" s="167"/>
      <c r="J422" s="167"/>
      <c r="K422" s="168"/>
      <c r="L422" s="449"/>
      <c r="M422" s="23"/>
      <c r="N422" s="24"/>
      <c r="O422" s="25"/>
      <c r="P422" s="103"/>
    </row>
    <row r="423" spans="1:16" ht="15.6" x14ac:dyDescent="0.3">
      <c r="A423" s="414"/>
      <c r="B423" s="415" t="s">
        <v>36</v>
      </c>
      <c r="C423" s="377" t="s">
        <v>81</v>
      </c>
      <c r="D423" s="218"/>
      <c r="E423" s="153">
        <v>2014</v>
      </c>
      <c r="F423" s="154"/>
      <c r="G423" s="155"/>
      <c r="H423" s="155"/>
      <c r="I423" s="155"/>
      <c r="J423" s="155"/>
      <c r="K423" s="156"/>
      <c r="L423" s="449"/>
      <c r="M423" s="34"/>
      <c r="N423" s="13"/>
      <c r="O423" s="14"/>
      <c r="P423" s="101"/>
    </row>
    <row r="424" spans="1:16" ht="15.6" x14ac:dyDescent="0.3">
      <c r="A424" s="414"/>
      <c r="B424" s="416"/>
      <c r="C424" s="378"/>
      <c r="D424" s="219"/>
      <c r="E424" s="159">
        <v>2015</v>
      </c>
      <c r="F424" s="160"/>
      <c r="G424" s="161"/>
      <c r="H424" s="161"/>
      <c r="I424" s="161"/>
      <c r="J424" s="161"/>
      <c r="K424" s="162"/>
      <c r="L424" s="449"/>
      <c r="M424" s="20"/>
      <c r="N424" s="12"/>
      <c r="O424" s="18"/>
      <c r="P424" s="102"/>
    </row>
    <row r="425" spans="1:16" ht="15.6" x14ac:dyDescent="0.3">
      <c r="A425" s="414"/>
      <c r="B425" s="416"/>
      <c r="C425" s="378"/>
      <c r="D425" s="219"/>
      <c r="E425" s="159">
        <v>2016</v>
      </c>
      <c r="F425" s="160"/>
      <c r="G425" s="161"/>
      <c r="H425" s="161"/>
      <c r="I425" s="161"/>
      <c r="J425" s="161"/>
      <c r="K425" s="162"/>
      <c r="L425" s="449"/>
      <c r="M425" s="20"/>
      <c r="N425" s="12"/>
      <c r="O425" s="18"/>
      <c r="P425" s="102"/>
    </row>
    <row r="426" spans="1:16" ht="15.6" x14ac:dyDescent="0.3">
      <c r="A426" s="414"/>
      <c r="B426" s="416"/>
      <c r="C426" s="378"/>
      <c r="D426" s="219"/>
      <c r="E426" s="159">
        <v>2017</v>
      </c>
      <c r="F426" s="160"/>
      <c r="G426" s="161"/>
      <c r="H426" s="161"/>
      <c r="I426" s="161"/>
      <c r="J426" s="161"/>
      <c r="K426" s="162"/>
      <c r="L426" s="449"/>
      <c r="M426" s="20"/>
      <c r="N426" s="12"/>
      <c r="O426" s="18"/>
      <c r="P426" s="102"/>
    </row>
    <row r="427" spans="1:16" ht="15.6" x14ac:dyDescent="0.3">
      <c r="A427" s="414"/>
      <c r="B427" s="416"/>
      <c r="C427" s="378"/>
      <c r="D427" s="219"/>
      <c r="E427" s="159">
        <v>2018</v>
      </c>
      <c r="F427" s="160"/>
      <c r="G427" s="161"/>
      <c r="H427" s="161"/>
      <c r="I427" s="161"/>
      <c r="J427" s="161"/>
      <c r="K427" s="162"/>
      <c r="L427" s="449"/>
      <c r="M427" s="20"/>
      <c r="N427" s="12"/>
      <c r="O427" s="18"/>
      <c r="P427" s="102"/>
    </row>
    <row r="428" spans="1:16" ht="15.6" x14ac:dyDescent="0.3">
      <c r="A428" s="414"/>
      <c r="B428" s="416"/>
      <c r="C428" s="378"/>
      <c r="D428" s="219"/>
      <c r="E428" s="159">
        <v>2019</v>
      </c>
      <c r="F428" s="160"/>
      <c r="G428" s="161"/>
      <c r="H428" s="161"/>
      <c r="I428" s="161"/>
      <c r="J428" s="161"/>
      <c r="K428" s="162"/>
      <c r="L428" s="449"/>
      <c r="M428" s="20"/>
      <c r="N428" s="12"/>
      <c r="O428" s="18"/>
      <c r="P428" s="102"/>
    </row>
    <row r="429" spans="1:16" ht="16.2" thickBot="1" x14ac:dyDescent="0.35">
      <c r="A429" s="414"/>
      <c r="B429" s="417"/>
      <c r="C429" s="379"/>
      <c r="D429" s="164">
        <v>4000</v>
      </c>
      <c r="E429" s="165">
        <v>2020</v>
      </c>
      <c r="F429" s="166"/>
      <c r="G429" s="167">
        <v>5200</v>
      </c>
      <c r="H429" s="161">
        <f>G429*0.3</f>
        <v>1560</v>
      </c>
      <c r="I429" s="161">
        <f>G429*0.45</f>
        <v>2340</v>
      </c>
      <c r="J429" s="161">
        <f>G429*0.05</f>
        <v>260</v>
      </c>
      <c r="K429" s="162">
        <f>G429*0.2</f>
        <v>1040</v>
      </c>
      <c r="L429" s="449"/>
      <c r="M429" s="23"/>
      <c r="N429" s="24"/>
      <c r="O429" s="25"/>
      <c r="P429" s="103"/>
    </row>
    <row r="430" spans="1:16" ht="15.6" x14ac:dyDescent="0.3">
      <c r="A430" s="414"/>
      <c r="B430" s="415" t="s">
        <v>36</v>
      </c>
      <c r="C430" s="377" t="s">
        <v>84</v>
      </c>
      <c r="D430" s="223"/>
      <c r="E430" s="153">
        <v>2014</v>
      </c>
      <c r="F430" s="154"/>
      <c r="G430" s="155"/>
      <c r="H430" s="155"/>
      <c r="I430" s="155"/>
      <c r="J430" s="155"/>
      <c r="K430" s="156"/>
      <c r="L430" s="449"/>
      <c r="M430" s="34"/>
      <c r="N430" s="13"/>
      <c r="O430" s="14"/>
      <c r="P430" s="101"/>
    </row>
    <row r="431" spans="1:16" ht="15.6" x14ac:dyDescent="0.3">
      <c r="A431" s="414"/>
      <c r="B431" s="416"/>
      <c r="C431" s="378"/>
      <c r="D431" s="220"/>
      <c r="E431" s="159">
        <v>2015</v>
      </c>
      <c r="F431" s="160"/>
      <c r="G431" s="161"/>
      <c r="H431" s="161"/>
      <c r="I431" s="161"/>
      <c r="J431" s="161"/>
      <c r="K431" s="162"/>
      <c r="L431" s="449"/>
      <c r="M431" s="20"/>
      <c r="N431" s="12"/>
      <c r="O431" s="18"/>
      <c r="P431" s="102"/>
    </row>
    <row r="432" spans="1:16" ht="15.6" x14ac:dyDescent="0.3">
      <c r="A432" s="414"/>
      <c r="B432" s="416"/>
      <c r="C432" s="378"/>
      <c r="D432" s="220"/>
      <c r="E432" s="159">
        <v>2016</v>
      </c>
      <c r="F432" s="160"/>
      <c r="G432" s="161"/>
      <c r="H432" s="161"/>
      <c r="I432" s="161"/>
      <c r="J432" s="161"/>
      <c r="K432" s="162"/>
      <c r="L432" s="449"/>
      <c r="M432" s="20"/>
      <c r="N432" s="12"/>
      <c r="O432" s="18"/>
      <c r="P432" s="102"/>
    </row>
    <row r="433" spans="1:16" ht="15.6" x14ac:dyDescent="0.3">
      <c r="A433" s="414"/>
      <c r="B433" s="416"/>
      <c r="C433" s="378"/>
      <c r="D433" s="220">
        <v>2000</v>
      </c>
      <c r="E433" s="159">
        <v>2017</v>
      </c>
      <c r="F433" s="160"/>
      <c r="G433" s="161">
        <v>2600</v>
      </c>
      <c r="H433" s="161">
        <f>G433*0.3</f>
        <v>780</v>
      </c>
      <c r="I433" s="161">
        <f>G433*0.45</f>
        <v>1170</v>
      </c>
      <c r="J433" s="161">
        <f>G433*0.05</f>
        <v>130</v>
      </c>
      <c r="K433" s="162">
        <f>G433*0.2</f>
        <v>520</v>
      </c>
      <c r="L433" s="449"/>
      <c r="M433" s="20"/>
      <c r="N433" s="12"/>
      <c r="O433" s="18"/>
      <c r="P433" s="102"/>
    </row>
    <row r="434" spans="1:16" ht="15.6" x14ac:dyDescent="0.3">
      <c r="A434" s="414"/>
      <c r="B434" s="416"/>
      <c r="C434" s="378"/>
      <c r="D434" s="220"/>
      <c r="E434" s="159">
        <v>2018</v>
      </c>
      <c r="F434" s="160"/>
      <c r="G434" s="161"/>
      <c r="H434" s="161"/>
      <c r="I434" s="161"/>
      <c r="J434" s="161"/>
      <c r="K434" s="162"/>
      <c r="L434" s="449"/>
      <c r="M434" s="20"/>
      <c r="N434" s="12"/>
      <c r="O434" s="18"/>
      <c r="P434" s="102"/>
    </row>
    <row r="435" spans="1:16" ht="15.6" x14ac:dyDescent="0.3">
      <c r="A435" s="414"/>
      <c r="B435" s="416"/>
      <c r="C435" s="378"/>
      <c r="D435" s="220"/>
      <c r="E435" s="159">
        <v>2019</v>
      </c>
      <c r="F435" s="160"/>
      <c r="G435" s="161"/>
      <c r="H435" s="161"/>
      <c r="I435" s="161"/>
      <c r="J435" s="161"/>
      <c r="K435" s="162"/>
      <c r="L435" s="449"/>
      <c r="M435" s="20"/>
      <c r="N435" s="12"/>
      <c r="O435" s="18"/>
      <c r="P435" s="102"/>
    </row>
    <row r="436" spans="1:16" ht="16.2" thickBot="1" x14ac:dyDescent="0.35">
      <c r="A436" s="414"/>
      <c r="B436" s="417"/>
      <c r="C436" s="379"/>
      <c r="D436" s="164"/>
      <c r="E436" s="165">
        <v>2020</v>
      </c>
      <c r="F436" s="166"/>
      <c r="G436" s="167"/>
      <c r="H436" s="167"/>
      <c r="I436" s="167"/>
      <c r="J436" s="167"/>
      <c r="K436" s="168"/>
      <c r="L436" s="449"/>
      <c r="M436" s="23"/>
      <c r="N436" s="24"/>
      <c r="O436" s="25"/>
      <c r="P436" s="103"/>
    </row>
    <row r="437" spans="1:16" ht="15.6" x14ac:dyDescent="0.3">
      <c r="A437" s="414"/>
      <c r="B437" s="415" t="s">
        <v>36</v>
      </c>
      <c r="C437" s="377" t="s">
        <v>89</v>
      </c>
      <c r="D437" s="223"/>
      <c r="E437" s="153">
        <v>2014</v>
      </c>
      <c r="F437" s="154"/>
      <c r="G437" s="155"/>
      <c r="H437" s="155"/>
      <c r="I437" s="155"/>
      <c r="J437" s="155"/>
      <c r="K437" s="156"/>
      <c r="L437" s="449"/>
      <c r="M437" s="34"/>
      <c r="N437" s="13"/>
      <c r="O437" s="14"/>
      <c r="P437" s="101"/>
    </row>
    <row r="438" spans="1:16" ht="15.6" x14ac:dyDescent="0.3">
      <c r="A438" s="414"/>
      <c r="B438" s="416"/>
      <c r="C438" s="378"/>
      <c r="D438" s="220"/>
      <c r="E438" s="159">
        <v>2015</v>
      </c>
      <c r="F438" s="160"/>
      <c r="G438" s="161"/>
      <c r="H438" s="161"/>
      <c r="I438" s="161"/>
      <c r="J438" s="161"/>
      <c r="K438" s="162"/>
      <c r="L438" s="449"/>
      <c r="M438" s="20"/>
      <c r="N438" s="12"/>
      <c r="O438" s="18"/>
      <c r="P438" s="102"/>
    </row>
    <row r="439" spans="1:16" ht="15.6" x14ac:dyDescent="0.3">
      <c r="A439" s="414"/>
      <c r="B439" s="416"/>
      <c r="C439" s="378"/>
      <c r="D439" s="220"/>
      <c r="E439" s="159">
        <v>2016</v>
      </c>
      <c r="F439" s="160"/>
      <c r="G439" s="161"/>
      <c r="H439" s="161"/>
      <c r="I439" s="161"/>
      <c r="J439" s="161"/>
      <c r="K439" s="162"/>
      <c r="L439" s="449"/>
      <c r="M439" s="20"/>
      <c r="N439" s="12"/>
      <c r="O439" s="18"/>
      <c r="P439" s="102"/>
    </row>
    <row r="440" spans="1:16" ht="15.6" x14ac:dyDescent="0.3">
      <c r="A440" s="414"/>
      <c r="B440" s="416"/>
      <c r="C440" s="378"/>
      <c r="D440" s="220"/>
      <c r="E440" s="159">
        <v>2017</v>
      </c>
      <c r="F440" s="160"/>
      <c r="G440" s="161"/>
      <c r="H440" s="161"/>
      <c r="I440" s="161"/>
      <c r="J440" s="161"/>
      <c r="K440" s="162"/>
      <c r="L440" s="449"/>
      <c r="M440" s="20"/>
      <c r="N440" s="12"/>
      <c r="O440" s="18"/>
      <c r="P440" s="102"/>
    </row>
    <row r="441" spans="1:16" ht="15.6" x14ac:dyDescent="0.3">
      <c r="A441" s="414"/>
      <c r="B441" s="416"/>
      <c r="C441" s="378"/>
      <c r="D441" s="220"/>
      <c r="E441" s="159">
        <v>2018</v>
      </c>
      <c r="F441" s="160"/>
      <c r="G441" s="161"/>
      <c r="H441" s="161"/>
      <c r="I441" s="161"/>
      <c r="J441" s="161"/>
      <c r="K441" s="162"/>
      <c r="L441" s="449"/>
      <c r="M441" s="20"/>
      <c r="N441" s="12"/>
      <c r="O441" s="18"/>
      <c r="P441" s="102"/>
    </row>
    <row r="442" spans="1:16" ht="15.6" x14ac:dyDescent="0.3">
      <c r="A442" s="414"/>
      <c r="B442" s="416"/>
      <c r="C442" s="378"/>
      <c r="D442" s="220"/>
      <c r="E442" s="159">
        <v>2019</v>
      </c>
      <c r="F442" s="160"/>
      <c r="G442" s="161"/>
      <c r="H442" s="161"/>
      <c r="I442" s="161"/>
      <c r="J442" s="161"/>
      <c r="K442" s="162"/>
      <c r="L442" s="449"/>
      <c r="M442" s="20"/>
      <c r="N442" s="12"/>
      <c r="O442" s="18"/>
      <c r="P442" s="102"/>
    </row>
    <row r="443" spans="1:16" ht="16.2" thickBot="1" x14ac:dyDescent="0.35">
      <c r="A443" s="414"/>
      <c r="B443" s="417"/>
      <c r="C443" s="379"/>
      <c r="D443" s="164">
        <v>2000</v>
      </c>
      <c r="E443" s="165">
        <v>2020</v>
      </c>
      <c r="F443" s="166"/>
      <c r="G443" s="167">
        <v>2600</v>
      </c>
      <c r="H443" s="161">
        <f>G443*0.3</f>
        <v>780</v>
      </c>
      <c r="I443" s="161">
        <f>G443*0.45</f>
        <v>1170</v>
      </c>
      <c r="J443" s="161">
        <f>G443*0.05</f>
        <v>130</v>
      </c>
      <c r="K443" s="162">
        <f>G443*0.2</f>
        <v>520</v>
      </c>
      <c r="L443" s="449"/>
      <c r="M443" s="23"/>
      <c r="N443" s="24"/>
      <c r="O443" s="25"/>
      <c r="P443" s="103"/>
    </row>
    <row r="444" spans="1:16" ht="15.6" x14ac:dyDescent="0.3">
      <c r="A444" s="414"/>
      <c r="B444" s="415" t="s">
        <v>36</v>
      </c>
      <c r="C444" s="377" t="s">
        <v>93</v>
      </c>
      <c r="D444" s="223"/>
      <c r="E444" s="153">
        <v>2014</v>
      </c>
      <c r="F444" s="154"/>
      <c r="G444" s="155"/>
      <c r="H444" s="155"/>
      <c r="I444" s="155"/>
      <c r="J444" s="155"/>
      <c r="K444" s="156"/>
      <c r="L444" s="449"/>
      <c r="M444" s="34"/>
      <c r="N444" s="13"/>
      <c r="O444" s="14"/>
      <c r="P444" s="101"/>
    </row>
    <row r="445" spans="1:16" ht="15.6" x14ac:dyDescent="0.3">
      <c r="A445" s="414"/>
      <c r="B445" s="416"/>
      <c r="C445" s="378"/>
      <c r="D445" s="220"/>
      <c r="E445" s="159">
        <v>2015</v>
      </c>
      <c r="F445" s="160"/>
      <c r="G445" s="161"/>
      <c r="H445" s="161"/>
      <c r="I445" s="161"/>
      <c r="J445" s="161"/>
      <c r="K445" s="162"/>
      <c r="L445" s="449"/>
      <c r="M445" s="20"/>
      <c r="N445" s="12"/>
      <c r="O445" s="18"/>
      <c r="P445" s="102"/>
    </row>
    <row r="446" spans="1:16" ht="15.6" x14ac:dyDescent="0.3">
      <c r="A446" s="414"/>
      <c r="B446" s="416"/>
      <c r="C446" s="378"/>
      <c r="D446" s="220"/>
      <c r="E446" s="159">
        <v>2016</v>
      </c>
      <c r="F446" s="160"/>
      <c r="G446" s="161"/>
      <c r="H446" s="161"/>
      <c r="I446" s="161"/>
      <c r="J446" s="161"/>
      <c r="K446" s="162"/>
      <c r="L446" s="449"/>
      <c r="M446" s="20"/>
      <c r="N446" s="12"/>
      <c r="O446" s="18"/>
      <c r="P446" s="102"/>
    </row>
    <row r="447" spans="1:16" ht="15.6" x14ac:dyDescent="0.3">
      <c r="A447" s="414"/>
      <c r="B447" s="416"/>
      <c r="C447" s="378"/>
      <c r="D447" s="220"/>
      <c r="E447" s="159">
        <v>2017</v>
      </c>
      <c r="F447" s="160"/>
      <c r="G447" s="161"/>
      <c r="H447" s="161"/>
      <c r="I447" s="161"/>
      <c r="J447" s="161"/>
      <c r="K447" s="162"/>
      <c r="L447" s="449"/>
      <c r="M447" s="20"/>
      <c r="N447" s="12"/>
      <c r="O447" s="18"/>
      <c r="P447" s="102"/>
    </row>
    <row r="448" spans="1:16" ht="15.6" x14ac:dyDescent="0.3">
      <c r="A448" s="414"/>
      <c r="B448" s="416"/>
      <c r="C448" s="378"/>
      <c r="D448" s="220"/>
      <c r="E448" s="159">
        <v>2018</v>
      </c>
      <c r="F448" s="160"/>
      <c r="G448" s="161"/>
      <c r="H448" s="161"/>
      <c r="I448" s="161"/>
      <c r="J448" s="161"/>
      <c r="K448" s="162"/>
      <c r="L448" s="449"/>
      <c r="M448" s="20"/>
      <c r="N448" s="12"/>
      <c r="O448" s="18"/>
      <c r="P448" s="102"/>
    </row>
    <row r="449" spans="1:16" ht="15.6" x14ac:dyDescent="0.3">
      <c r="A449" s="414"/>
      <c r="B449" s="416"/>
      <c r="C449" s="378"/>
      <c r="D449" s="220"/>
      <c r="E449" s="159">
        <v>2019</v>
      </c>
      <c r="F449" s="160"/>
      <c r="G449" s="161"/>
      <c r="H449" s="161"/>
      <c r="I449" s="161"/>
      <c r="J449" s="161"/>
      <c r="K449" s="162"/>
      <c r="L449" s="449"/>
      <c r="M449" s="20"/>
      <c r="N449" s="12"/>
      <c r="O449" s="18"/>
      <c r="P449" s="102"/>
    </row>
    <row r="450" spans="1:16" ht="16.2" thickBot="1" x14ac:dyDescent="0.35">
      <c r="A450" s="414"/>
      <c r="B450" s="417"/>
      <c r="C450" s="379"/>
      <c r="D450" s="164">
        <v>2000</v>
      </c>
      <c r="E450" s="165">
        <v>2020</v>
      </c>
      <c r="F450" s="166"/>
      <c r="G450" s="167">
        <v>2600</v>
      </c>
      <c r="H450" s="161">
        <f>G450*0.3</f>
        <v>780</v>
      </c>
      <c r="I450" s="161">
        <f>G450*0.45</f>
        <v>1170</v>
      </c>
      <c r="J450" s="161">
        <f>G450*0.05</f>
        <v>130</v>
      </c>
      <c r="K450" s="162">
        <f>G450*0.2</f>
        <v>520</v>
      </c>
      <c r="L450" s="449"/>
      <c r="M450" s="23"/>
      <c r="N450" s="24"/>
      <c r="O450" s="25"/>
      <c r="P450" s="103"/>
    </row>
    <row r="451" spans="1:16" x14ac:dyDescent="0.3">
      <c r="A451" s="414"/>
      <c r="B451" s="248"/>
      <c r="C451" s="377" t="s">
        <v>97</v>
      </c>
      <c r="D451" s="172"/>
      <c r="E451" s="153">
        <v>2014</v>
      </c>
      <c r="F451" s="173"/>
      <c r="G451" s="174"/>
      <c r="H451" s="174"/>
      <c r="I451" s="174"/>
      <c r="J451" s="174"/>
      <c r="K451" s="175"/>
      <c r="L451" s="449"/>
      <c r="M451" s="37"/>
      <c r="N451" s="38"/>
      <c r="O451" s="39"/>
      <c r="P451" s="139"/>
    </row>
    <row r="452" spans="1:16" x14ac:dyDescent="0.3">
      <c r="A452" s="414"/>
      <c r="B452" s="248"/>
      <c r="C452" s="378"/>
      <c r="D452" s="172"/>
      <c r="E452" s="159">
        <v>2015</v>
      </c>
      <c r="F452" s="173"/>
      <c r="G452" s="174"/>
      <c r="H452" s="174"/>
      <c r="I452" s="174"/>
      <c r="J452" s="174"/>
      <c r="K452" s="175"/>
      <c r="L452" s="449"/>
      <c r="M452" s="37"/>
      <c r="N452" s="38"/>
      <c r="O452" s="39"/>
      <c r="P452" s="139"/>
    </row>
    <row r="453" spans="1:16" x14ac:dyDescent="0.3">
      <c r="A453" s="414"/>
      <c r="B453" s="248"/>
      <c r="C453" s="378"/>
      <c r="D453" s="172"/>
      <c r="E453" s="159">
        <v>2016</v>
      </c>
      <c r="F453" s="173"/>
      <c r="G453" s="174"/>
      <c r="H453" s="174"/>
      <c r="I453" s="174"/>
      <c r="J453" s="174"/>
      <c r="K453" s="175"/>
      <c r="L453" s="449"/>
      <c r="M453" s="37"/>
      <c r="N453" s="38"/>
      <c r="O453" s="39"/>
      <c r="P453" s="139"/>
    </row>
    <row r="454" spans="1:16" x14ac:dyDescent="0.3">
      <c r="A454" s="414"/>
      <c r="B454" s="248"/>
      <c r="C454" s="378"/>
      <c r="D454" s="172"/>
      <c r="E454" s="159">
        <v>2017</v>
      </c>
      <c r="F454" s="173"/>
      <c r="G454" s="174"/>
      <c r="H454" s="174"/>
      <c r="I454" s="174"/>
      <c r="J454" s="174"/>
      <c r="K454" s="175"/>
      <c r="L454" s="449"/>
      <c r="M454" s="37"/>
      <c r="N454" s="38"/>
      <c r="O454" s="39"/>
      <c r="P454" s="139"/>
    </row>
    <row r="455" spans="1:16" x14ac:dyDescent="0.3">
      <c r="A455" s="414"/>
      <c r="B455" s="248"/>
      <c r="C455" s="378"/>
      <c r="D455" s="172"/>
      <c r="E455" s="159">
        <v>2018</v>
      </c>
      <c r="F455" s="173"/>
      <c r="G455" s="174"/>
      <c r="H455" s="174"/>
      <c r="I455" s="174"/>
      <c r="J455" s="174"/>
      <c r="K455" s="175"/>
      <c r="L455" s="449"/>
      <c r="M455" s="37"/>
      <c r="N455" s="38"/>
      <c r="O455" s="39"/>
      <c r="P455" s="139"/>
    </row>
    <row r="456" spans="1:16" x14ac:dyDescent="0.3">
      <c r="A456" s="414"/>
      <c r="B456" s="248"/>
      <c r="C456" s="378"/>
      <c r="D456" s="172"/>
      <c r="E456" s="159">
        <v>2019</v>
      </c>
      <c r="F456" s="173"/>
      <c r="G456" s="174"/>
      <c r="H456" s="174"/>
      <c r="I456" s="174"/>
      <c r="J456" s="174"/>
      <c r="K456" s="175"/>
      <c r="L456" s="449"/>
      <c r="M456" s="37"/>
      <c r="N456" s="38"/>
      <c r="O456" s="39"/>
      <c r="P456" s="139"/>
    </row>
    <row r="457" spans="1:16" ht="18.600000000000001" thickBot="1" x14ac:dyDescent="0.35">
      <c r="A457" s="414"/>
      <c r="B457" s="248"/>
      <c r="C457" s="379"/>
      <c r="D457" s="172"/>
      <c r="E457" s="165">
        <v>2020</v>
      </c>
      <c r="F457" s="173"/>
      <c r="G457" s="174"/>
      <c r="H457" s="174"/>
      <c r="I457" s="174"/>
      <c r="J457" s="174"/>
      <c r="K457" s="175"/>
      <c r="L457" s="449"/>
      <c r="M457" s="37"/>
      <c r="N457" s="38"/>
      <c r="O457" s="39"/>
      <c r="P457" s="139"/>
    </row>
    <row r="458" spans="1:16" ht="15.6" x14ac:dyDescent="0.3">
      <c r="A458" s="414"/>
      <c r="B458" s="415" t="s">
        <v>36</v>
      </c>
      <c r="C458" s="377" t="s">
        <v>99</v>
      </c>
      <c r="D458" s="223"/>
      <c r="E458" s="153">
        <v>2014</v>
      </c>
      <c r="F458" s="154"/>
      <c r="G458" s="155"/>
      <c r="H458" s="155"/>
      <c r="I458" s="155"/>
      <c r="J458" s="155"/>
      <c r="K458" s="156"/>
      <c r="L458" s="449"/>
      <c r="M458" s="34"/>
      <c r="N458" s="13"/>
      <c r="O458" s="14"/>
      <c r="P458" s="101"/>
    </row>
    <row r="459" spans="1:16" ht="15.6" x14ac:dyDescent="0.3">
      <c r="A459" s="414"/>
      <c r="B459" s="416"/>
      <c r="C459" s="378"/>
      <c r="D459" s="220"/>
      <c r="E459" s="159">
        <v>2015</v>
      </c>
      <c r="F459" s="160"/>
      <c r="G459" s="161"/>
      <c r="H459" s="161"/>
      <c r="I459" s="161"/>
      <c r="J459" s="161"/>
      <c r="K459" s="162"/>
      <c r="L459" s="449"/>
      <c r="M459" s="20"/>
      <c r="N459" s="12"/>
      <c r="O459" s="18"/>
      <c r="P459" s="102"/>
    </row>
    <row r="460" spans="1:16" ht="15.6" x14ac:dyDescent="0.3">
      <c r="A460" s="414"/>
      <c r="B460" s="416"/>
      <c r="C460" s="378"/>
      <c r="D460" s="220"/>
      <c r="E460" s="159">
        <v>2016</v>
      </c>
      <c r="F460" s="160"/>
      <c r="G460" s="161"/>
      <c r="H460" s="161"/>
      <c r="I460" s="161"/>
      <c r="J460" s="161"/>
      <c r="K460" s="162"/>
      <c r="L460" s="449"/>
      <c r="M460" s="20"/>
      <c r="N460" s="12"/>
      <c r="O460" s="18"/>
      <c r="P460" s="102"/>
    </row>
    <row r="461" spans="1:16" ht="15.6" x14ac:dyDescent="0.3">
      <c r="A461" s="414"/>
      <c r="B461" s="416"/>
      <c r="C461" s="378"/>
      <c r="D461" s="220"/>
      <c r="E461" s="159">
        <v>2017</v>
      </c>
      <c r="F461" s="160"/>
      <c r="G461" s="161"/>
      <c r="H461" s="161"/>
      <c r="I461" s="161"/>
      <c r="J461" s="161"/>
      <c r="K461" s="162"/>
      <c r="L461" s="449"/>
      <c r="M461" s="20"/>
      <c r="N461" s="12"/>
      <c r="O461" s="18"/>
      <c r="P461" s="102"/>
    </row>
    <row r="462" spans="1:16" ht="15.6" x14ac:dyDescent="0.3">
      <c r="A462" s="414"/>
      <c r="B462" s="416"/>
      <c r="C462" s="378"/>
      <c r="D462" s="220"/>
      <c r="E462" s="159">
        <v>2018</v>
      </c>
      <c r="F462" s="160"/>
      <c r="G462" s="161"/>
      <c r="H462" s="161"/>
      <c r="I462" s="161"/>
      <c r="J462" s="161"/>
      <c r="K462" s="162"/>
      <c r="L462" s="449"/>
      <c r="M462" s="20"/>
      <c r="N462" s="12"/>
      <c r="O462" s="18"/>
      <c r="P462" s="102"/>
    </row>
    <row r="463" spans="1:16" ht="15.6" x14ac:dyDescent="0.3">
      <c r="A463" s="414"/>
      <c r="B463" s="416"/>
      <c r="C463" s="378"/>
      <c r="D463" s="220"/>
      <c r="E463" s="159">
        <v>2019</v>
      </c>
      <c r="F463" s="160"/>
      <c r="G463" s="161"/>
      <c r="H463" s="161"/>
      <c r="I463" s="161"/>
      <c r="J463" s="161"/>
      <c r="K463" s="162"/>
      <c r="L463" s="449"/>
      <c r="M463" s="20"/>
      <c r="N463" s="12"/>
      <c r="O463" s="18"/>
      <c r="P463" s="102"/>
    </row>
    <row r="464" spans="1:16" ht="16.2" thickBot="1" x14ac:dyDescent="0.35">
      <c r="A464" s="414"/>
      <c r="B464" s="417"/>
      <c r="C464" s="379"/>
      <c r="D464" s="164">
        <v>5000</v>
      </c>
      <c r="E464" s="165">
        <v>2020</v>
      </c>
      <c r="F464" s="166"/>
      <c r="G464" s="167">
        <v>6500</v>
      </c>
      <c r="H464" s="161">
        <f>G464*0.3</f>
        <v>1950</v>
      </c>
      <c r="I464" s="161">
        <f>G464*0.45</f>
        <v>2925</v>
      </c>
      <c r="J464" s="161">
        <f>G464*0.05</f>
        <v>325</v>
      </c>
      <c r="K464" s="162">
        <f>G464*0.2</f>
        <v>1300</v>
      </c>
      <c r="L464" s="449"/>
      <c r="M464" s="23"/>
      <c r="N464" s="24"/>
      <c r="O464" s="25"/>
      <c r="P464" s="103"/>
    </row>
    <row r="465" spans="1:16" ht="15.6" x14ac:dyDescent="0.3">
      <c r="A465" s="414"/>
      <c r="B465" s="415" t="s">
        <v>36</v>
      </c>
      <c r="C465" s="377" t="s">
        <v>102</v>
      </c>
      <c r="D465" s="223"/>
      <c r="E465" s="153">
        <v>2014</v>
      </c>
      <c r="F465" s="154"/>
      <c r="G465" s="155"/>
      <c r="H465" s="155"/>
      <c r="I465" s="155"/>
      <c r="J465" s="155"/>
      <c r="K465" s="156"/>
      <c r="L465" s="449"/>
      <c r="M465" s="34"/>
      <c r="N465" s="13"/>
      <c r="O465" s="14"/>
      <c r="P465" s="101"/>
    </row>
    <row r="466" spans="1:16" ht="15.6" x14ac:dyDescent="0.3">
      <c r="A466" s="414"/>
      <c r="B466" s="416"/>
      <c r="C466" s="378"/>
      <c r="D466" s="220"/>
      <c r="E466" s="159">
        <v>2015</v>
      </c>
      <c r="F466" s="160"/>
      <c r="G466" s="161"/>
      <c r="H466" s="161"/>
      <c r="I466" s="161"/>
      <c r="J466" s="161"/>
      <c r="K466" s="162"/>
      <c r="L466" s="449"/>
      <c r="M466" s="20"/>
      <c r="N466" s="12"/>
      <c r="O466" s="18"/>
      <c r="P466" s="102"/>
    </row>
    <row r="467" spans="1:16" ht="15.6" x14ac:dyDescent="0.3">
      <c r="A467" s="414"/>
      <c r="B467" s="416"/>
      <c r="C467" s="378"/>
      <c r="D467" s="220"/>
      <c r="E467" s="159">
        <v>2016</v>
      </c>
      <c r="F467" s="160"/>
      <c r="G467" s="161"/>
      <c r="H467" s="161"/>
      <c r="I467" s="161"/>
      <c r="J467" s="161"/>
      <c r="K467" s="162"/>
      <c r="L467" s="449"/>
      <c r="M467" s="20"/>
      <c r="N467" s="12"/>
      <c r="O467" s="18"/>
      <c r="P467" s="102"/>
    </row>
    <row r="468" spans="1:16" ht="15.6" x14ac:dyDescent="0.3">
      <c r="A468" s="414"/>
      <c r="B468" s="416"/>
      <c r="C468" s="378"/>
      <c r="D468" s="220"/>
      <c r="E468" s="159">
        <v>2017</v>
      </c>
      <c r="F468" s="160"/>
      <c r="G468" s="161"/>
      <c r="H468" s="161"/>
      <c r="I468" s="161"/>
      <c r="J468" s="161"/>
      <c r="K468" s="162"/>
      <c r="L468" s="449"/>
      <c r="M468" s="20"/>
      <c r="N468" s="12"/>
      <c r="O468" s="18"/>
      <c r="P468" s="102"/>
    </row>
    <row r="469" spans="1:16" ht="15.6" x14ac:dyDescent="0.3">
      <c r="A469" s="414"/>
      <c r="B469" s="416"/>
      <c r="C469" s="378"/>
      <c r="D469" s="220"/>
      <c r="E469" s="159">
        <v>2018</v>
      </c>
      <c r="F469" s="160"/>
      <c r="G469" s="161"/>
      <c r="H469" s="161"/>
      <c r="I469" s="161"/>
      <c r="J469" s="161"/>
      <c r="K469" s="162"/>
      <c r="L469" s="449"/>
      <c r="M469" s="20"/>
      <c r="N469" s="12"/>
      <c r="O469" s="18"/>
      <c r="P469" s="102"/>
    </row>
    <row r="470" spans="1:16" ht="15.6" x14ac:dyDescent="0.3">
      <c r="A470" s="414"/>
      <c r="B470" s="416"/>
      <c r="C470" s="378"/>
      <c r="D470" s="220">
        <v>4000</v>
      </c>
      <c r="E470" s="159">
        <v>2019</v>
      </c>
      <c r="F470" s="160"/>
      <c r="G470" s="161">
        <v>5200</v>
      </c>
      <c r="H470" s="161">
        <f>G470*0.3</f>
        <v>1560</v>
      </c>
      <c r="I470" s="161">
        <f>G470*0.45</f>
        <v>2340</v>
      </c>
      <c r="J470" s="161">
        <f>G470*0.05</f>
        <v>260</v>
      </c>
      <c r="K470" s="162">
        <f>G470*0.2</f>
        <v>1040</v>
      </c>
      <c r="L470" s="449"/>
      <c r="M470" s="20"/>
      <c r="N470" s="12"/>
      <c r="O470" s="18"/>
      <c r="P470" s="102"/>
    </row>
    <row r="471" spans="1:16" ht="16.2" thickBot="1" x14ac:dyDescent="0.35">
      <c r="A471" s="414"/>
      <c r="B471" s="417"/>
      <c r="C471" s="379"/>
      <c r="D471" s="164"/>
      <c r="E471" s="165">
        <v>2020</v>
      </c>
      <c r="F471" s="166"/>
      <c r="G471" s="167"/>
      <c r="H471" s="167"/>
      <c r="I471" s="167"/>
      <c r="J471" s="167"/>
      <c r="K471" s="168"/>
      <c r="L471" s="449"/>
      <c r="M471" s="23"/>
      <c r="N471" s="24"/>
      <c r="O471" s="25"/>
      <c r="P471" s="103"/>
    </row>
    <row r="472" spans="1:16" ht="15.6" x14ac:dyDescent="0.3">
      <c r="A472" s="414"/>
      <c r="B472" s="415" t="s">
        <v>36</v>
      </c>
      <c r="C472" s="377" t="s">
        <v>106</v>
      </c>
      <c r="D472" s="223"/>
      <c r="E472" s="153">
        <v>2014</v>
      </c>
      <c r="F472" s="154"/>
      <c r="G472" s="155"/>
      <c r="H472" s="155"/>
      <c r="I472" s="155"/>
      <c r="J472" s="155"/>
      <c r="K472" s="156"/>
      <c r="L472" s="449"/>
      <c r="M472" s="34"/>
      <c r="N472" s="13"/>
      <c r="O472" s="14"/>
      <c r="P472" s="101"/>
    </row>
    <row r="473" spans="1:16" ht="15.6" x14ac:dyDescent="0.3">
      <c r="A473" s="414"/>
      <c r="B473" s="416"/>
      <c r="C473" s="378"/>
      <c r="D473" s="220"/>
      <c r="E473" s="159">
        <v>2015</v>
      </c>
      <c r="F473" s="160"/>
      <c r="G473" s="161"/>
      <c r="H473" s="161"/>
      <c r="I473" s="161"/>
      <c r="J473" s="161"/>
      <c r="K473" s="162"/>
      <c r="L473" s="449"/>
      <c r="M473" s="20"/>
      <c r="N473" s="12"/>
      <c r="O473" s="18"/>
      <c r="P473" s="102"/>
    </row>
    <row r="474" spans="1:16" ht="15.6" x14ac:dyDescent="0.3">
      <c r="A474" s="414"/>
      <c r="B474" s="416"/>
      <c r="C474" s="378"/>
      <c r="D474" s="220"/>
      <c r="E474" s="159">
        <v>2016</v>
      </c>
      <c r="F474" s="160"/>
      <c r="G474" s="161"/>
      <c r="H474" s="161"/>
      <c r="I474" s="161"/>
      <c r="J474" s="161"/>
      <c r="K474" s="162"/>
      <c r="L474" s="449"/>
      <c r="M474" s="20"/>
      <c r="N474" s="12"/>
      <c r="O474" s="18"/>
      <c r="P474" s="102"/>
    </row>
    <row r="475" spans="1:16" ht="15.6" x14ac:dyDescent="0.3">
      <c r="A475" s="414"/>
      <c r="B475" s="416"/>
      <c r="C475" s="378"/>
      <c r="D475" s="220"/>
      <c r="E475" s="159">
        <v>2017</v>
      </c>
      <c r="F475" s="160"/>
      <c r="G475" s="161"/>
      <c r="H475" s="161"/>
      <c r="I475" s="161"/>
      <c r="J475" s="161"/>
      <c r="K475" s="162"/>
      <c r="L475" s="449"/>
      <c r="M475" s="20"/>
      <c r="N475" s="12"/>
      <c r="O475" s="18"/>
      <c r="P475" s="102"/>
    </row>
    <row r="476" spans="1:16" ht="15.6" x14ac:dyDescent="0.3">
      <c r="A476" s="414"/>
      <c r="B476" s="416"/>
      <c r="C476" s="378"/>
      <c r="D476" s="220"/>
      <c r="E476" s="159">
        <v>2018</v>
      </c>
      <c r="F476" s="160"/>
      <c r="G476" s="161"/>
      <c r="H476" s="161"/>
      <c r="I476" s="161"/>
      <c r="J476" s="161"/>
      <c r="K476" s="162"/>
      <c r="L476" s="449"/>
      <c r="M476" s="20"/>
      <c r="N476" s="12"/>
      <c r="O476" s="18"/>
      <c r="P476" s="102"/>
    </row>
    <row r="477" spans="1:16" ht="15.6" x14ac:dyDescent="0.3">
      <c r="A477" s="414"/>
      <c r="B477" s="416"/>
      <c r="C477" s="378"/>
      <c r="D477" s="220">
        <v>5000</v>
      </c>
      <c r="E477" s="159">
        <v>2019</v>
      </c>
      <c r="F477" s="160"/>
      <c r="G477" s="161">
        <v>6500</v>
      </c>
      <c r="H477" s="161">
        <f>G477*0.3</f>
        <v>1950</v>
      </c>
      <c r="I477" s="161">
        <f>G477*0.45</f>
        <v>2925</v>
      </c>
      <c r="J477" s="161">
        <f>G477*0.05</f>
        <v>325</v>
      </c>
      <c r="K477" s="162">
        <f>G477*0.2</f>
        <v>1300</v>
      </c>
      <c r="L477" s="449"/>
      <c r="M477" s="20"/>
      <c r="N477" s="12"/>
      <c r="O477" s="18"/>
      <c r="P477" s="102"/>
    </row>
    <row r="478" spans="1:16" ht="16.2" thickBot="1" x14ac:dyDescent="0.35">
      <c r="A478" s="414"/>
      <c r="B478" s="417"/>
      <c r="C478" s="379"/>
      <c r="D478" s="164"/>
      <c r="E478" s="165">
        <v>2020</v>
      </c>
      <c r="F478" s="166"/>
      <c r="G478" s="167"/>
      <c r="H478" s="167"/>
      <c r="I478" s="167"/>
      <c r="J478" s="167"/>
      <c r="K478" s="168"/>
      <c r="L478" s="449"/>
      <c r="M478" s="23"/>
      <c r="N478" s="24"/>
      <c r="O478" s="25"/>
      <c r="P478" s="103"/>
    </row>
    <row r="479" spans="1:16" ht="15.6" x14ac:dyDescent="0.3">
      <c r="A479" s="414"/>
      <c r="B479" s="415" t="s">
        <v>36</v>
      </c>
      <c r="C479" s="377" t="s">
        <v>152</v>
      </c>
      <c r="D479" s="223"/>
      <c r="E479" s="153">
        <v>2014</v>
      </c>
      <c r="F479" s="154"/>
      <c r="G479" s="155"/>
      <c r="H479" s="155"/>
      <c r="I479" s="155"/>
      <c r="J479" s="155"/>
      <c r="K479" s="156"/>
      <c r="L479" s="449"/>
      <c r="M479" s="34"/>
      <c r="N479" s="13"/>
      <c r="O479" s="14"/>
      <c r="P479" s="101"/>
    </row>
    <row r="480" spans="1:16" ht="15.6" x14ac:dyDescent="0.3">
      <c r="A480" s="414"/>
      <c r="B480" s="416"/>
      <c r="C480" s="378"/>
      <c r="D480" s="220"/>
      <c r="E480" s="159">
        <v>2015</v>
      </c>
      <c r="F480" s="160"/>
      <c r="G480" s="161"/>
      <c r="H480" s="161"/>
      <c r="I480" s="161"/>
      <c r="J480" s="161"/>
      <c r="K480" s="162"/>
      <c r="L480" s="449"/>
      <c r="M480" s="20"/>
      <c r="N480" s="12"/>
      <c r="O480" s="18"/>
      <c r="P480" s="102"/>
    </row>
    <row r="481" spans="1:16" ht="15.6" x14ac:dyDescent="0.3">
      <c r="A481" s="414"/>
      <c r="B481" s="416"/>
      <c r="C481" s="378"/>
      <c r="D481" s="220">
        <v>5000</v>
      </c>
      <c r="E481" s="159">
        <v>2016</v>
      </c>
      <c r="F481" s="160"/>
      <c r="G481" s="161">
        <v>6500</v>
      </c>
      <c r="H481" s="161">
        <f>G481*0.3</f>
        <v>1950</v>
      </c>
      <c r="I481" s="161">
        <f>G481*0.45</f>
        <v>2925</v>
      </c>
      <c r="J481" s="161">
        <f>G481*0.05</f>
        <v>325</v>
      </c>
      <c r="K481" s="162">
        <f>G481*0.2</f>
        <v>1300</v>
      </c>
      <c r="L481" s="449"/>
      <c r="M481" s="20"/>
      <c r="N481" s="12"/>
      <c r="O481" s="18"/>
      <c r="P481" s="102"/>
    </row>
    <row r="482" spans="1:16" ht="15.6" x14ac:dyDescent="0.3">
      <c r="A482" s="414"/>
      <c r="B482" s="416"/>
      <c r="C482" s="378"/>
      <c r="D482" s="220">
        <v>10000</v>
      </c>
      <c r="E482" s="159">
        <v>2017</v>
      </c>
      <c r="F482" s="160"/>
      <c r="G482" s="161">
        <v>13000</v>
      </c>
      <c r="H482" s="161">
        <f t="shared" ref="H482:H485" si="66">G482*0.3</f>
        <v>3900</v>
      </c>
      <c r="I482" s="161">
        <f t="shared" ref="I482:I485" si="67">G482*0.45</f>
        <v>5850</v>
      </c>
      <c r="J482" s="161">
        <f t="shared" ref="J482:J485" si="68">G482*0.05</f>
        <v>650</v>
      </c>
      <c r="K482" s="162">
        <f t="shared" ref="K482:K485" si="69">G482*0.2</f>
        <v>2600</v>
      </c>
      <c r="L482" s="449"/>
      <c r="M482" s="20"/>
      <c r="N482" s="12"/>
      <c r="O482" s="18"/>
      <c r="P482" s="102"/>
    </row>
    <row r="483" spans="1:16" ht="15.6" x14ac:dyDescent="0.3">
      <c r="A483" s="414"/>
      <c r="B483" s="416"/>
      <c r="C483" s="378"/>
      <c r="D483" s="220">
        <v>20000</v>
      </c>
      <c r="E483" s="159">
        <v>2018</v>
      </c>
      <c r="F483" s="160"/>
      <c r="G483" s="161">
        <v>26000</v>
      </c>
      <c r="H483" s="161">
        <f t="shared" si="66"/>
        <v>7800</v>
      </c>
      <c r="I483" s="161">
        <f t="shared" si="67"/>
        <v>11700</v>
      </c>
      <c r="J483" s="161">
        <f t="shared" si="68"/>
        <v>1300</v>
      </c>
      <c r="K483" s="162">
        <f t="shared" si="69"/>
        <v>5200</v>
      </c>
      <c r="L483" s="449"/>
      <c r="M483" s="20"/>
      <c r="N483" s="12"/>
      <c r="O483" s="18"/>
      <c r="P483" s="102"/>
    </row>
    <row r="484" spans="1:16" ht="15.6" x14ac:dyDescent="0.3">
      <c r="A484" s="414"/>
      <c r="B484" s="416"/>
      <c r="C484" s="378"/>
      <c r="D484" s="220">
        <v>30000</v>
      </c>
      <c r="E484" s="159">
        <v>2019</v>
      </c>
      <c r="F484" s="160"/>
      <c r="G484" s="161">
        <v>39000</v>
      </c>
      <c r="H484" s="161">
        <f t="shared" si="66"/>
        <v>11700</v>
      </c>
      <c r="I484" s="161">
        <f t="shared" si="67"/>
        <v>17550</v>
      </c>
      <c r="J484" s="161">
        <f t="shared" si="68"/>
        <v>1950</v>
      </c>
      <c r="K484" s="162">
        <f t="shared" si="69"/>
        <v>7800</v>
      </c>
      <c r="L484" s="449"/>
      <c r="M484" s="20"/>
      <c r="N484" s="12"/>
      <c r="O484" s="18"/>
      <c r="P484" s="102"/>
    </row>
    <row r="485" spans="1:16" ht="16.2" thickBot="1" x14ac:dyDescent="0.35">
      <c r="A485" s="414"/>
      <c r="B485" s="417"/>
      <c r="C485" s="379"/>
      <c r="D485" s="164">
        <v>50000</v>
      </c>
      <c r="E485" s="165">
        <v>2020</v>
      </c>
      <c r="F485" s="166"/>
      <c r="G485" s="167">
        <v>65000</v>
      </c>
      <c r="H485" s="161">
        <f t="shared" si="66"/>
        <v>19500</v>
      </c>
      <c r="I485" s="161">
        <f t="shared" si="67"/>
        <v>29250</v>
      </c>
      <c r="J485" s="161">
        <f t="shared" si="68"/>
        <v>3250</v>
      </c>
      <c r="K485" s="162">
        <f t="shared" si="69"/>
        <v>13000</v>
      </c>
      <c r="L485" s="450"/>
      <c r="M485" s="23"/>
      <c r="N485" s="24"/>
      <c r="O485" s="25"/>
      <c r="P485" s="103"/>
    </row>
    <row r="486" spans="1:16" s="96" customFormat="1" ht="16.2" thickBot="1" x14ac:dyDescent="0.35">
      <c r="A486" s="410" t="s">
        <v>37</v>
      </c>
      <c r="B486" s="473"/>
      <c r="C486" s="473"/>
      <c r="D486" s="473"/>
      <c r="E486" s="473"/>
      <c r="F486" s="473"/>
      <c r="G486" s="473"/>
      <c r="H486" s="473"/>
      <c r="I486" s="473"/>
      <c r="J486" s="473"/>
      <c r="K486" s="473"/>
      <c r="L486" s="505"/>
      <c r="M486" s="505"/>
      <c r="N486" s="505"/>
      <c r="O486" s="506"/>
      <c r="P486" s="104"/>
    </row>
    <row r="487" spans="1:16" ht="15.6" x14ac:dyDescent="0.3">
      <c r="A487" s="440" t="s">
        <v>38</v>
      </c>
      <c r="B487" s="481" t="s">
        <v>39</v>
      </c>
      <c r="C487" s="408" t="s">
        <v>123</v>
      </c>
      <c r="D487" s="113">
        <f t="shared" ref="D487:D493" si="70">D494+D501+D508+D515+D522+D529+D536+D543+D550+D571+D578+D585+D592</f>
        <v>7000</v>
      </c>
      <c r="E487" s="11">
        <v>2014</v>
      </c>
      <c r="F487" s="34"/>
      <c r="G487" s="40">
        <f>G494+G501+G508+G515+G522+G529+G536+G543+G550+G571+G578+G585+G592</f>
        <v>48000</v>
      </c>
      <c r="H487" s="40">
        <f t="shared" ref="H487:K487" si="71">H494+H501+H508+H515+H522+H529+H536+H543+H550+H571+H578+H585+H592</f>
        <v>14400</v>
      </c>
      <c r="I487" s="40">
        <f t="shared" si="71"/>
        <v>26400</v>
      </c>
      <c r="J487" s="40">
        <f t="shared" si="71"/>
        <v>2400</v>
      </c>
      <c r="K487" s="115">
        <f t="shared" si="71"/>
        <v>4800</v>
      </c>
      <c r="L487" s="114"/>
      <c r="M487" s="20"/>
      <c r="N487" s="383" t="s">
        <v>40</v>
      </c>
      <c r="O487" s="437" t="s">
        <v>41</v>
      </c>
      <c r="P487" s="458" t="s">
        <v>121</v>
      </c>
    </row>
    <row r="488" spans="1:16" ht="15.6" x14ac:dyDescent="0.3">
      <c r="A488" s="440"/>
      <c r="B488" s="482"/>
      <c r="C488" s="404"/>
      <c r="D488" s="58">
        <f t="shared" si="70"/>
        <v>10000</v>
      </c>
      <c r="E488" s="17">
        <v>2015</v>
      </c>
      <c r="F488" s="20"/>
      <c r="G488" s="108">
        <f t="shared" ref="G488:K488" si="72">G495+G502+G509+G516+G523+G530+G537+G544+G551+G572+G579+G586+G593</f>
        <v>31500</v>
      </c>
      <c r="H488" s="108">
        <f t="shared" si="72"/>
        <v>9450</v>
      </c>
      <c r="I488" s="108">
        <f t="shared" si="72"/>
        <v>17325</v>
      </c>
      <c r="J488" s="108">
        <f t="shared" si="72"/>
        <v>1575</v>
      </c>
      <c r="K488" s="116">
        <f t="shared" si="72"/>
        <v>3150</v>
      </c>
      <c r="L488" s="114"/>
      <c r="M488" s="20"/>
      <c r="N488" s="383"/>
      <c r="O488" s="437"/>
      <c r="P488" s="459"/>
    </row>
    <row r="489" spans="1:16" ht="15.6" x14ac:dyDescent="0.3">
      <c r="A489" s="440"/>
      <c r="B489" s="482"/>
      <c r="C489" s="404"/>
      <c r="D489" s="58">
        <f t="shared" si="70"/>
        <v>20000</v>
      </c>
      <c r="E489" s="17">
        <v>2016</v>
      </c>
      <c r="F489" s="20"/>
      <c r="G489" s="108">
        <f t="shared" ref="G489:K489" si="73">G496+G503+G510+G517+G524+G531+G538+G545+G552+G573+G580+G587+G594</f>
        <v>66000</v>
      </c>
      <c r="H489" s="108">
        <f t="shared" si="73"/>
        <v>19800</v>
      </c>
      <c r="I489" s="108">
        <f t="shared" si="73"/>
        <v>36300</v>
      </c>
      <c r="J489" s="108">
        <f t="shared" si="73"/>
        <v>3300</v>
      </c>
      <c r="K489" s="116">
        <f t="shared" si="73"/>
        <v>6600</v>
      </c>
      <c r="L489" s="114"/>
      <c r="M489" s="20"/>
      <c r="N489" s="383"/>
      <c r="O489" s="437"/>
      <c r="P489" s="459"/>
    </row>
    <row r="490" spans="1:16" ht="15.6" x14ac:dyDescent="0.3">
      <c r="A490" s="440"/>
      <c r="B490" s="482"/>
      <c r="C490" s="404"/>
      <c r="D490" s="58">
        <f t="shared" si="70"/>
        <v>20000</v>
      </c>
      <c r="E490" s="17">
        <v>2017</v>
      </c>
      <c r="F490" s="20"/>
      <c r="G490" s="108">
        <f t="shared" ref="G490:K490" si="74">G497+G504+G511+G518+G525+G532+G539+G546+G553+G574+G581+G588+G595</f>
        <v>69000</v>
      </c>
      <c r="H490" s="108">
        <f t="shared" si="74"/>
        <v>20700</v>
      </c>
      <c r="I490" s="108">
        <f t="shared" si="74"/>
        <v>37950</v>
      </c>
      <c r="J490" s="108">
        <f t="shared" si="74"/>
        <v>3450</v>
      </c>
      <c r="K490" s="116">
        <f t="shared" si="74"/>
        <v>6900</v>
      </c>
      <c r="L490" s="114"/>
      <c r="M490" s="20"/>
      <c r="N490" s="383"/>
      <c r="O490" s="437"/>
      <c r="P490" s="459"/>
    </row>
    <row r="491" spans="1:16" ht="15.6" x14ac:dyDescent="0.3">
      <c r="A491" s="440"/>
      <c r="B491" s="482"/>
      <c r="C491" s="404"/>
      <c r="D491" s="58">
        <f t="shared" si="70"/>
        <v>20000</v>
      </c>
      <c r="E491" s="17">
        <v>2018</v>
      </c>
      <c r="F491" s="20"/>
      <c r="G491" s="108">
        <f t="shared" ref="G491:K491" si="75">G498+G505+G512+G519+G526+G533+G540+G547+G554+G575+G582+G589+G596</f>
        <v>72000</v>
      </c>
      <c r="H491" s="108">
        <f t="shared" si="75"/>
        <v>21600</v>
      </c>
      <c r="I491" s="108">
        <f t="shared" si="75"/>
        <v>39600</v>
      </c>
      <c r="J491" s="108">
        <f t="shared" si="75"/>
        <v>3600</v>
      </c>
      <c r="K491" s="116">
        <f t="shared" si="75"/>
        <v>7200</v>
      </c>
      <c r="L491" s="114"/>
      <c r="M491" s="20"/>
      <c r="N491" s="383"/>
      <c r="O491" s="437"/>
      <c r="P491" s="459"/>
    </row>
    <row r="492" spans="1:16" ht="15.6" x14ac:dyDescent="0.3">
      <c r="A492" s="440"/>
      <c r="B492" s="482"/>
      <c r="C492" s="404"/>
      <c r="D492" s="58">
        <f t="shared" si="70"/>
        <v>20000</v>
      </c>
      <c r="E492" s="17">
        <v>2019</v>
      </c>
      <c r="F492" s="20"/>
      <c r="G492" s="108">
        <f t="shared" ref="G492:K492" si="76">G499+G506+G513+G520+G527+G534+G541+G548+G555+G576+G583+G590+G597</f>
        <v>75000</v>
      </c>
      <c r="H492" s="108">
        <f t="shared" si="76"/>
        <v>22500</v>
      </c>
      <c r="I492" s="108">
        <f t="shared" si="76"/>
        <v>41250</v>
      </c>
      <c r="J492" s="108">
        <f t="shared" si="76"/>
        <v>3750</v>
      </c>
      <c r="K492" s="116">
        <f t="shared" si="76"/>
        <v>7500</v>
      </c>
      <c r="L492" s="114"/>
      <c r="M492" s="20"/>
      <c r="N492" s="383"/>
      <c r="O492" s="437"/>
      <c r="P492" s="459"/>
    </row>
    <row r="493" spans="1:16" ht="16.2" thickBot="1" x14ac:dyDescent="0.35">
      <c r="A493" s="440"/>
      <c r="B493" s="483"/>
      <c r="C493" s="409"/>
      <c r="D493" s="65">
        <f t="shared" si="70"/>
        <v>35000</v>
      </c>
      <c r="E493" s="22">
        <v>2020</v>
      </c>
      <c r="F493" s="23"/>
      <c r="G493" s="117">
        <f t="shared" ref="G493:K493" si="77">G500+G507+G514+G521+G528+G535+G542+G549+G556+G577+G584+G591+G598</f>
        <v>108000</v>
      </c>
      <c r="H493" s="117">
        <f t="shared" si="77"/>
        <v>32400</v>
      </c>
      <c r="I493" s="117">
        <f t="shared" si="77"/>
        <v>59400</v>
      </c>
      <c r="J493" s="117">
        <f t="shared" si="77"/>
        <v>5400</v>
      </c>
      <c r="K493" s="118">
        <f t="shared" si="77"/>
        <v>10800</v>
      </c>
      <c r="L493" s="114"/>
      <c r="M493" s="20"/>
      <c r="N493" s="383"/>
      <c r="O493" s="437"/>
      <c r="P493" s="459"/>
    </row>
    <row r="494" spans="1:16" ht="78" customHeight="1" x14ac:dyDescent="0.3">
      <c r="A494" s="440"/>
      <c r="B494" s="374" t="s">
        <v>280</v>
      </c>
      <c r="C494" s="377" t="s">
        <v>64</v>
      </c>
      <c r="D494" s="152"/>
      <c r="E494" s="153">
        <v>2014</v>
      </c>
      <c r="F494" s="154"/>
      <c r="G494" s="155">
        <f>SUM(H494:K494)</f>
        <v>0</v>
      </c>
      <c r="H494" s="155"/>
      <c r="I494" s="155"/>
      <c r="J494" s="155"/>
      <c r="K494" s="157"/>
      <c r="L494" s="395" t="s">
        <v>154</v>
      </c>
      <c r="M494" s="20"/>
      <c r="N494" s="383"/>
      <c r="O494" s="437"/>
      <c r="P494" s="459"/>
    </row>
    <row r="495" spans="1:16" ht="15.6" x14ac:dyDescent="0.3">
      <c r="A495" s="440"/>
      <c r="B495" s="375"/>
      <c r="C495" s="378"/>
      <c r="D495" s="158"/>
      <c r="E495" s="159">
        <v>2015</v>
      </c>
      <c r="F495" s="160"/>
      <c r="G495" s="161">
        <f t="shared" ref="G495:G597" si="78">SUM(H495:K495)</f>
        <v>0</v>
      </c>
      <c r="H495" s="161"/>
      <c r="I495" s="161"/>
      <c r="J495" s="161"/>
      <c r="K495" s="163"/>
      <c r="L495" s="396"/>
      <c r="M495" s="20"/>
      <c r="N495" s="383"/>
      <c r="O495" s="437"/>
      <c r="P495" s="459"/>
    </row>
    <row r="496" spans="1:16" ht="15.6" x14ac:dyDescent="0.3">
      <c r="A496" s="440"/>
      <c r="B496" s="375"/>
      <c r="C496" s="378"/>
      <c r="D496" s="158">
        <v>10000</v>
      </c>
      <c r="E496" s="159">
        <v>2016</v>
      </c>
      <c r="F496" s="160"/>
      <c r="G496" s="161">
        <v>33000</v>
      </c>
      <c r="H496" s="162">
        <f>G496*0.3</f>
        <v>9900</v>
      </c>
      <c r="I496" s="162">
        <f>G496*0.55</f>
        <v>18150</v>
      </c>
      <c r="J496" s="162">
        <f>G496*0.05</f>
        <v>1650</v>
      </c>
      <c r="K496" s="163">
        <f>G496*0.1</f>
        <v>3300</v>
      </c>
      <c r="L496" s="396"/>
      <c r="M496" s="20"/>
      <c r="N496" s="383"/>
      <c r="O496" s="437"/>
      <c r="P496" s="459"/>
    </row>
    <row r="497" spans="1:16" ht="15.6" x14ac:dyDescent="0.3">
      <c r="A497" s="440"/>
      <c r="B497" s="375"/>
      <c r="C497" s="378"/>
      <c r="D497" s="158"/>
      <c r="E497" s="159">
        <v>2017</v>
      </c>
      <c r="F497" s="160"/>
      <c r="G497" s="161">
        <f t="shared" si="78"/>
        <v>0</v>
      </c>
      <c r="H497" s="162"/>
      <c r="I497" s="162"/>
      <c r="J497" s="162"/>
      <c r="K497" s="163"/>
      <c r="L497" s="396"/>
      <c r="M497" s="20"/>
      <c r="N497" s="383"/>
      <c r="O497" s="437"/>
      <c r="P497" s="459"/>
    </row>
    <row r="498" spans="1:16" ht="15.6" x14ac:dyDescent="0.3">
      <c r="A498" s="440"/>
      <c r="B498" s="375"/>
      <c r="C498" s="378"/>
      <c r="D498" s="158"/>
      <c r="E498" s="159">
        <v>2018</v>
      </c>
      <c r="F498" s="160"/>
      <c r="G498" s="161">
        <f t="shared" si="78"/>
        <v>0</v>
      </c>
      <c r="H498" s="162"/>
      <c r="I498" s="162"/>
      <c r="J498" s="162"/>
      <c r="K498" s="163"/>
      <c r="L498" s="396"/>
      <c r="M498" s="20"/>
      <c r="N498" s="383"/>
      <c r="O498" s="437"/>
      <c r="P498" s="459"/>
    </row>
    <row r="499" spans="1:16" ht="15.6" x14ac:dyDescent="0.3">
      <c r="A499" s="440"/>
      <c r="B499" s="375"/>
      <c r="C499" s="378"/>
      <c r="D499" s="158"/>
      <c r="E499" s="159">
        <v>2019</v>
      </c>
      <c r="F499" s="160"/>
      <c r="G499" s="161">
        <f t="shared" si="78"/>
        <v>0</v>
      </c>
      <c r="H499" s="162"/>
      <c r="I499" s="162"/>
      <c r="J499" s="162"/>
      <c r="K499" s="163"/>
      <c r="L499" s="396"/>
      <c r="M499" s="20"/>
      <c r="N499" s="383"/>
      <c r="O499" s="437"/>
      <c r="P499" s="459"/>
    </row>
    <row r="500" spans="1:16" ht="16.2" thickBot="1" x14ac:dyDescent="0.35">
      <c r="A500" s="440"/>
      <c r="B500" s="376"/>
      <c r="C500" s="379"/>
      <c r="D500" s="164"/>
      <c r="E500" s="165">
        <v>2020</v>
      </c>
      <c r="F500" s="166"/>
      <c r="G500" s="167">
        <f t="shared" si="78"/>
        <v>0</v>
      </c>
      <c r="H500" s="168"/>
      <c r="I500" s="168"/>
      <c r="J500" s="168"/>
      <c r="K500" s="169"/>
      <c r="L500" s="396"/>
      <c r="M500" s="20"/>
      <c r="N500" s="383"/>
      <c r="O500" s="437"/>
      <c r="P500" s="459"/>
    </row>
    <row r="501" spans="1:16" ht="15.6" x14ac:dyDescent="0.3">
      <c r="A501" s="440"/>
      <c r="B501" s="374" t="s">
        <v>281</v>
      </c>
      <c r="C501" s="442" t="s">
        <v>67</v>
      </c>
      <c r="D501" s="152"/>
      <c r="E501" s="153">
        <v>2014</v>
      </c>
      <c r="F501" s="154"/>
      <c r="G501" s="155">
        <f t="shared" si="78"/>
        <v>0</v>
      </c>
      <c r="H501" s="156"/>
      <c r="I501" s="156"/>
      <c r="J501" s="156"/>
      <c r="K501" s="157"/>
      <c r="L501" s="396"/>
      <c r="M501" s="20"/>
      <c r="N501" s="383"/>
      <c r="O501" s="437"/>
      <c r="P501" s="459"/>
    </row>
    <row r="502" spans="1:16" ht="15.6" x14ac:dyDescent="0.3">
      <c r="A502" s="440"/>
      <c r="B502" s="375"/>
      <c r="C502" s="443"/>
      <c r="D502" s="158"/>
      <c r="E502" s="159">
        <v>2015</v>
      </c>
      <c r="F502" s="160"/>
      <c r="G502" s="161">
        <f t="shared" si="78"/>
        <v>0</v>
      </c>
      <c r="H502" s="162"/>
      <c r="I502" s="162"/>
      <c r="J502" s="162"/>
      <c r="K502" s="163"/>
      <c r="L502" s="396"/>
      <c r="M502" s="20"/>
      <c r="N502" s="383"/>
      <c r="O502" s="437"/>
      <c r="P502" s="459"/>
    </row>
    <row r="503" spans="1:16" ht="15.6" x14ac:dyDescent="0.3">
      <c r="A503" s="440"/>
      <c r="B503" s="375"/>
      <c r="C503" s="443"/>
      <c r="D503" s="158">
        <v>10000</v>
      </c>
      <c r="E503" s="159">
        <v>2016</v>
      </c>
      <c r="F503" s="160"/>
      <c r="G503" s="161">
        <v>33000</v>
      </c>
      <c r="H503" s="162">
        <f>G503*0.3</f>
        <v>9900</v>
      </c>
      <c r="I503" s="162">
        <f>G503*0.55</f>
        <v>18150</v>
      </c>
      <c r="J503" s="162">
        <f>G503*0.05</f>
        <v>1650</v>
      </c>
      <c r="K503" s="163">
        <f>G503*0.1</f>
        <v>3300</v>
      </c>
      <c r="L503" s="396"/>
      <c r="M503" s="20"/>
      <c r="N503" s="383"/>
      <c r="O503" s="437"/>
      <c r="P503" s="459"/>
    </row>
    <row r="504" spans="1:16" ht="15.6" x14ac:dyDescent="0.3">
      <c r="A504" s="440"/>
      <c r="B504" s="375"/>
      <c r="C504" s="443"/>
      <c r="D504" s="158"/>
      <c r="E504" s="159">
        <v>2017</v>
      </c>
      <c r="F504" s="160"/>
      <c r="G504" s="161">
        <f t="shared" si="78"/>
        <v>0</v>
      </c>
      <c r="H504" s="162"/>
      <c r="I504" s="162"/>
      <c r="J504" s="162"/>
      <c r="K504" s="163"/>
      <c r="L504" s="396"/>
      <c r="M504" s="20"/>
      <c r="N504" s="383"/>
      <c r="O504" s="437"/>
      <c r="P504" s="459"/>
    </row>
    <row r="505" spans="1:16" ht="15.6" x14ac:dyDescent="0.3">
      <c r="A505" s="440"/>
      <c r="B505" s="375"/>
      <c r="C505" s="443"/>
      <c r="D505" s="158"/>
      <c r="E505" s="159">
        <v>2018</v>
      </c>
      <c r="F505" s="160"/>
      <c r="G505" s="161">
        <f t="shared" si="78"/>
        <v>0</v>
      </c>
      <c r="H505" s="162"/>
      <c r="I505" s="162"/>
      <c r="J505" s="162"/>
      <c r="K505" s="163"/>
      <c r="L505" s="396"/>
      <c r="M505" s="20"/>
      <c r="N505" s="383"/>
      <c r="O505" s="437"/>
      <c r="P505" s="459"/>
    </row>
    <row r="506" spans="1:16" ht="15.6" x14ac:dyDescent="0.3">
      <c r="A506" s="440"/>
      <c r="B506" s="375"/>
      <c r="C506" s="443"/>
      <c r="D506" s="158"/>
      <c r="E506" s="159">
        <v>2019</v>
      </c>
      <c r="F506" s="160"/>
      <c r="G506" s="161">
        <f t="shared" si="78"/>
        <v>0</v>
      </c>
      <c r="H506" s="162"/>
      <c r="I506" s="162"/>
      <c r="J506" s="162"/>
      <c r="K506" s="163"/>
      <c r="L506" s="396"/>
      <c r="M506" s="20"/>
      <c r="N506" s="383"/>
      <c r="O506" s="437"/>
      <c r="P506" s="459"/>
    </row>
    <row r="507" spans="1:16" ht="16.2" thickBot="1" x14ac:dyDescent="0.35">
      <c r="A507" s="440"/>
      <c r="B507" s="376"/>
      <c r="C507" s="444"/>
      <c r="D507" s="164"/>
      <c r="E507" s="165">
        <v>2020</v>
      </c>
      <c r="F507" s="166"/>
      <c r="G507" s="167">
        <f t="shared" si="78"/>
        <v>0</v>
      </c>
      <c r="H507" s="168"/>
      <c r="I507" s="168"/>
      <c r="J507" s="168"/>
      <c r="K507" s="169"/>
      <c r="L507" s="396"/>
      <c r="M507" s="20"/>
      <c r="N507" s="383"/>
      <c r="O507" s="437"/>
      <c r="P507" s="459"/>
    </row>
    <row r="508" spans="1:16" ht="15.6" x14ac:dyDescent="0.3">
      <c r="A508" s="440"/>
      <c r="B508" s="374" t="s">
        <v>282</v>
      </c>
      <c r="C508" s="445" t="s">
        <v>151</v>
      </c>
      <c r="D508" s="152"/>
      <c r="E508" s="153">
        <v>2014</v>
      </c>
      <c r="F508" s="154"/>
      <c r="G508" s="155">
        <f t="shared" si="78"/>
        <v>0</v>
      </c>
      <c r="H508" s="156"/>
      <c r="I508" s="156"/>
      <c r="J508" s="156"/>
      <c r="K508" s="157"/>
      <c r="L508" s="396"/>
      <c r="M508" s="20"/>
      <c r="N508" s="383"/>
      <c r="O508" s="437"/>
      <c r="P508" s="459"/>
    </row>
    <row r="509" spans="1:16" ht="15.6" x14ac:dyDescent="0.3">
      <c r="A509" s="440"/>
      <c r="B509" s="375"/>
      <c r="C509" s="446"/>
      <c r="D509" s="158">
        <v>10000</v>
      </c>
      <c r="E509" s="159">
        <v>2015</v>
      </c>
      <c r="F509" s="160"/>
      <c r="G509" s="161">
        <v>31500</v>
      </c>
      <c r="H509" s="162">
        <f>G509*0.3</f>
        <v>9450</v>
      </c>
      <c r="I509" s="162">
        <f>G509*0.55</f>
        <v>17325</v>
      </c>
      <c r="J509" s="162">
        <f>G509*0.05</f>
        <v>1575</v>
      </c>
      <c r="K509" s="163">
        <f>G509*0.1</f>
        <v>3150</v>
      </c>
      <c r="L509" s="396"/>
      <c r="M509" s="20"/>
      <c r="N509" s="383"/>
      <c r="O509" s="437"/>
      <c r="P509" s="459"/>
    </row>
    <row r="510" spans="1:16" ht="15.6" x14ac:dyDescent="0.3">
      <c r="A510" s="440"/>
      <c r="B510" s="375"/>
      <c r="C510" s="446"/>
      <c r="D510" s="158"/>
      <c r="E510" s="159">
        <v>2016</v>
      </c>
      <c r="F510" s="160"/>
      <c r="G510" s="161">
        <f t="shared" si="78"/>
        <v>0</v>
      </c>
      <c r="H510" s="162"/>
      <c r="I510" s="162"/>
      <c r="J510" s="162"/>
      <c r="K510" s="163"/>
      <c r="L510" s="396"/>
      <c r="M510" s="20"/>
      <c r="N510" s="383"/>
      <c r="O510" s="437"/>
      <c r="P510" s="459"/>
    </row>
    <row r="511" spans="1:16" ht="15.6" x14ac:dyDescent="0.3">
      <c r="A511" s="440"/>
      <c r="B511" s="375"/>
      <c r="C511" s="446"/>
      <c r="D511" s="158"/>
      <c r="E511" s="159">
        <v>2017</v>
      </c>
      <c r="F511" s="160"/>
      <c r="G511" s="161">
        <f t="shared" si="78"/>
        <v>0</v>
      </c>
      <c r="H511" s="162"/>
      <c r="I511" s="162"/>
      <c r="J511" s="162"/>
      <c r="K511" s="163"/>
      <c r="L511" s="396"/>
      <c r="M511" s="20"/>
      <c r="N511" s="383"/>
      <c r="O511" s="437"/>
      <c r="P511" s="459"/>
    </row>
    <row r="512" spans="1:16" ht="15.6" x14ac:dyDescent="0.3">
      <c r="A512" s="440"/>
      <c r="B512" s="375"/>
      <c r="C512" s="446"/>
      <c r="D512" s="158"/>
      <c r="E512" s="159">
        <v>2018</v>
      </c>
      <c r="F512" s="160"/>
      <c r="G512" s="161">
        <f t="shared" si="78"/>
        <v>0</v>
      </c>
      <c r="H512" s="162"/>
      <c r="I512" s="162"/>
      <c r="J512" s="162"/>
      <c r="K512" s="163"/>
      <c r="L512" s="396"/>
      <c r="M512" s="20"/>
      <c r="N512" s="383"/>
      <c r="O512" s="437"/>
      <c r="P512" s="459"/>
    </row>
    <row r="513" spans="1:16" ht="15.6" x14ac:dyDescent="0.3">
      <c r="A513" s="440"/>
      <c r="B513" s="375"/>
      <c r="C513" s="446"/>
      <c r="D513" s="158"/>
      <c r="E513" s="159">
        <v>2019</v>
      </c>
      <c r="F513" s="160"/>
      <c r="G513" s="161">
        <f t="shared" si="78"/>
        <v>0</v>
      </c>
      <c r="H513" s="162"/>
      <c r="I513" s="162"/>
      <c r="J513" s="162"/>
      <c r="K513" s="163"/>
      <c r="L513" s="396"/>
      <c r="M513" s="20"/>
      <c r="N513" s="383"/>
      <c r="O513" s="437"/>
      <c r="P513" s="459"/>
    </row>
    <row r="514" spans="1:16" ht="16.2" thickBot="1" x14ac:dyDescent="0.35">
      <c r="A514" s="440"/>
      <c r="B514" s="376"/>
      <c r="C514" s="447"/>
      <c r="D514" s="164"/>
      <c r="E514" s="165">
        <v>2020</v>
      </c>
      <c r="F514" s="166"/>
      <c r="G514" s="167">
        <f t="shared" si="78"/>
        <v>0</v>
      </c>
      <c r="H514" s="168"/>
      <c r="I514" s="168"/>
      <c r="J514" s="168"/>
      <c r="K514" s="169"/>
      <c r="L514" s="396"/>
      <c r="M514" s="20"/>
      <c r="N514" s="383"/>
      <c r="O514" s="437"/>
      <c r="P514" s="459"/>
    </row>
    <row r="515" spans="1:16" ht="15.6" x14ac:dyDescent="0.3">
      <c r="A515" s="440"/>
      <c r="B515" s="374" t="s">
        <v>283</v>
      </c>
      <c r="C515" s="377" t="s">
        <v>71</v>
      </c>
      <c r="D515" s="152"/>
      <c r="E515" s="153">
        <v>2014</v>
      </c>
      <c r="F515" s="154"/>
      <c r="G515" s="155">
        <f t="shared" si="78"/>
        <v>0</v>
      </c>
      <c r="H515" s="156"/>
      <c r="I515" s="156"/>
      <c r="J515" s="156"/>
      <c r="K515" s="157"/>
      <c r="L515" s="396"/>
      <c r="M515" s="20"/>
      <c r="N515" s="383"/>
      <c r="O515" s="437"/>
      <c r="P515" s="459"/>
    </row>
    <row r="516" spans="1:16" ht="15.6" x14ac:dyDescent="0.3">
      <c r="A516" s="440"/>
      <c r="B516" s="375"/>
      <c r="C516" s="378"/>
      <c r="D516" s="158"/>
      <c r="E516" s="159">
        <v>2015</v>
      </c>
      <c r="F516" s="160"/>
      <c r="G516" s="161">
        <f t="shared" si="78"/>
        <v>0</v>
      </c>
      <c r="H516" s="162"/>
      <c r="I516" s="162"/>
      <c r="J516" s="162"/>
      <c r="K516" s="163"/>
      <c r="L516" s="396"/>
      <c r="M516" s="20"/>
      <c r="N516" s="383"/>
      <c r="O516" s="437"/>
      <c r="P516" s="459"/>
    </row>
    <row r="517" spans="1:16" ht="15.6" x14ac:dyDescent="0.3">
      <c r="A517" s="440"/>
      <c r="B517" s="375"/>
      <c r="C517" s="378"/>
      <c r="D517" s="158"/>
      <c r="E517" s="159">
        <v>2016</v>
      </c>
      <c r="F517" s="160"/>
      <c r="G517" s="161">
        <f t="shared" si="78"/>
        <v>0</v>
      </c>
      <c r="H517" s="162"/>
      <c r="I517" s="162"/>
      <c r="J517" s="162"/>
      <c r="K517" s="163"/>
      <c r="L517" s="396"/>
      <c r="M517" s="20"/>
      <c r="N517" s="383"/>
      <c r="O517" s="437"/>
      <c r="P517" s="459"/>
    </row>
    <row r="518" spans="1:16" ht="15.6" x14ac:dyDescent="0.3">
      <c r="A518" s="440"/>
      <c r="B518" s="375"/>
      <c r="C518" s="378"/>
      <c r="D518" s="158">
        <v>10000</v>
      </c>
      <c r="E518" s="159">
        <v>2017</v>
      </c>
      <c r="F518" s="160"/>
      <c r="G518" s="161">
        <v>34500</v>
      </c>
      <c r="H518" s="162">
        <f>G518*0.3</f>
        <v>10350</v>
      </c>
      <c r="I518" s="162">
        <f>G518*0.55</f>
        <v>18975</v>
      </c>
      <c r="J518" s="162">
        <f>G518*0.05</f>
        <v>1725</v>
      </c>
      <c r="K518" s="163">
        <f>G518*0.1</f>
        <v>3450</v>
      </c>
      <c r="L518" s="396"/>
      <c r="M518" s="20"/>
      <c r="N518" s="383"/>
      <c r="O518" s="437"/>
      <c r="P518" s="459"/>
    </row>
    <row r="519" spans="1:16" ht="15.6" x14ac:dyDescent="0.3">
      <c r="A519" s="440"/>
      <c r="B519" s="375"/>
      <c r="C519" s="378"/>
      <c r="D519" s="158"/>
      <c r="E519" s="159">
        <v>2018</v>
      </c>
      <c r="F519" s="160"/>
      <c r="G519" s="161">
        <f t="shared" si="78"/>
        <v>0</v>
      </c>
      <c r="H519" s="162"/>
      <c r="I519" s="162"/>
      <c r="J519" s="162"/>
      <c r="K519" s="163"/>
      <c r="L519" s="396"/>
      <c r="M519" s="20"/>
      <c r="N519" s="383"/>
      <c r="O519" s="437"/>
      <c r="P519" s="459"/>
    </row>
    <row r="520" spans="1:16" ht="15.6" x14ac:dyDescent="0.3">
      <c r="A520" s="440"/>
      <c r="B520" s="375"/>
      <c r="C520" s="378"/>
      <c r="D520" s="158"/>
      <c r="E520" s="159">
        <v>2019</v>
      </c>
      <c r="F520" s="160"/>
      <c r="G520" s="161">
        <f t="shared" si="78"/>
        <v>0</v>
      </c>
      <c r="H520" s="162"/>
      <c r="I520" s="162"/>
      <c r="J520" s="162"/>
      <c r="K520" s="163"/>
      <c r="L520" s="396"/>
      <c r="M520" s="20"/>
      <c r="N520" s="383"/>
      <c r="O520" s="437"/>
      <c r="P520" s="459"/>
    </row>
    <row r="521" spans="1:16" ht="16.2" thickBot="1" x14ac:dyDescent="0.35">
      <c r="A521" s="440"/>
      <c r="B521" s="376"/>
      <c r="C521" s="379"/>
      <c r="D521" s="164"/>
      <c r="E521" s="165">
        <v>2020</v>
      </c>
      <c r="F521" s="166"/>
      <c r="G521" s="167">
        <f t="shared" si="78"/>
        <v>0</v>
      </c>
      <c r="H521" s="168"/>
      <c r="I521" s="168"/>
      <c r="J521" s="168"/>
      <c r="K521" s="169"/>
      <c r="L521" s="396"/>
      <c r="M521" s="20"/>
      <c r="N521" s="383"/>
      <c r="O521" s="437"/>
      <c r="P521" s="459"/>
    </row>
    <row r="522" spans="1:16" ht="15.6" x14ac:dyDescent="0.3">
      <c r="A522" s="440"/>
      <c r="B522" s="374" t="s">
        <v>284</v>
      </c>
      <c r="C522" s="377" t="s">
        <v>74</v>
      </c>
      <c r="D522" s="152"/>
      <c r="E522" s="153">
        <v>2014</v>
      </c>
      <c r="F522" s="154"/>
      <c r="G522" s="155">
        <f t="shared" si="78"/>
        <v>0</v>
      </c>
      <c r="H522" s="156"/>
      <c r="I522" s="156"/>
      <c r="J522" s="156"/>
      <c r="K522" s="157"/>
      <c r="L522" s="396"/>
      <c r="M522" s="20"/>
      <c r="N522" s="383"/>
      <c r="O522" s="437"/>
      <c r="P522" s="459"/>
    </row>
    <row r="523" spans="1:16" ht="15.6" x14ac:dyDescent="0.3">
      <c r="A523" s="440"/>
      <c r="B523" s="375"/>
      <c r="C523" s="378"/>
      <c r="D523" s="158"/>
      <c r="E523" s="159">
        <v>2015</v>
      </c>
      <c r="F523" s="160"/>
      <c r="G523" s="161">
        <f t="shared" si="78"/>
        <v>0</v>
      </c>
      <c r="H523" s="162"/>
      <c r="I523" s="162"/>
      <c r="J523" s="162"/>
      <c r="K523" s="163"/>
      <c r="L523" s="396"/>
      <c r="M523" s="20"/>
      <c r="N523" s="383"/>
      <c r="O523" s="437"/>
      <c r="P523" s="459"/>
    </row>
    <row r="524" spans="1:16" ht="15.6" x14ac:dyDescent="0.3">
      <c r="A524" s="440"/>
      <c r="B524" s="375"/>
      <c r="C524" s="378"/>
      <c r="D524" s="158"/>
      <c r="E524" s="159">
        <v>2016</v>
      </c>
      <c r="F524" s="160"/>
      <c r="G524" s="161">
        <f t="shared" si="78"/>
        <v>0</v>
      </c>
      <c r="H524" s="162"/>
      <c r="I524" s="162"/>
      <c r="J524" s="162"/>
      <c r="K524" s="163"/>
      <c r="L524" s="396"/>
      <c r="M524" s="20"/>
      <c r="N524" s="383"/>
      <c r="O524" s="437"/>
      <c r="P524" s="459"/>
    </row>
    <row r="525" spans="1:16" ht="15.6" x14ac:dyDescent="0.3">
      <c r="A525" s="440"/>
      <c r="B525" s="375"/>
      <c r="C525" s="378"/>
      <c r="D525" s="158">
        <v>10000</v>
      </c>
      <c r="E525" s="159">
        <v>2017</v>
      </c>
      <c r="F525" s="160"/>
      <c r="G525" s="161">
        <v>34500</v>
      </c>
      <c r="H525" s="162">
        <f>G525*0.3</f>
        <v>10350</v>
      </c>
      <c r="I525" s="162">
        <f>G525*0.55</f>
        <v>18975</v>
      </c>
      <c r="J525" s="162">
        <f>G525*0.05</f>
        <v>1725</v>
      </c>
      <c r="K525" s="163">
        <f>G525*0.1</f>
        <v>3450</v>
      </c>
      <c r="L525" s="396"/>
      <c r="M525" s="20"/>
      <c r="N525" s="383"/>
      <c r="O525" s="437"/>
      <c r="P525" s="459"/>
    </row>
    <row r="526" spans="1:16" ht="15.6" x14ac:dyDescent="0.3">
      <c r="A526" s="440"/>
      <c r="B526" s="375"/>
      <c r="C526" s="378"/>
      <c r="D526" s="158"/>
      <c r="E526" s="159">
        <v>2018</v>
      </c>
      <c r="F526" s="160"/>
      <c r="G526" s="161">
        <f t="shared" si="78"/>
        <v>0</v>
      </c>
      <c r="H526" s="162"/>
      <c r="I526" s="162"/>
      <c r="J526" s="162"/>
      <c r="K526" s="163"/>
      <c r="L526" s="396"/>
      <c r="M526" s="20"/>
      <c r="N526" s="383"/>
      <c r="O526" s="437"/>
      <c r="P526" s="459"/>
    </row>
    <row r="527" spans="1:16" ht="15.6" x14ac:dyDescent="0.3">
      <c r="A527" s="440"/>
      <c r="B527" s="375"/>
      <c r="C527" s="378"/>
      <c r="D527" s="158"/>
      <c r="E527" s="159">
        <v>2019</v>
      </c>
      <c r="F527" s="160"/>
      <c r="G527" s="161">
        <f t="shared" si="78"/>
        <v>0</v>
      </c>
      <c r="H527" s="162"/>
      <c r="I527" s="162"/>
      <c r="J527" s="162"/>
      <c r="K527" s="163"/>
      <c r="L527" s="396"/>
      <c r="M527" s="20"/>
      <c r="N527" s="383"/>
      <c r="O527" s="437"/>
      <c r="P527" s="459"/>
    </row>
    <row r="528" spans="1:16" ht="16.2" thickBot="1" x14ac:dyDescent="0.35">
      <c r="A528" s="440"/>
      <c r="B528" s="376"/>
      <c r="C528" s="379"/>
      <c r="D528" s="164"/>
      <c r="E528" s="165">
        <v>2020</v>
      </c>
      <c r="F528" s="166"/>
      <c r="G528" s="167">
        <f t="shared" si="78"/>
        <v>0</v>
      </c>
      <c r="H528" s="168"/>
      <c r="I528" s="168"/>
      <c r="J528" s="168"/>
      <c r="K528" s="169"/>
      <c r="L528" s="396"/>
      <c r="M528" s="20"/>
      <c r="N528" s="383"/>
      <c r="O528" s="437"/>
      <c r="P528" s="459"/>
    </row>
    <row r="529" spans="1:16" ht="15.6" customHeight="1" x14ac:dyDescent="0.3">
      <c r="A529" s="440"/>
      <c r="B529" s="374" t="s">
        <v>285</v>
      </c>
      <c r="C529" s="377" t="s">
        <v>76</v>
      </c>
      <c r="D529" s="152"/>
      <c r="E529" s="153">
        <v>2014</v>
      </c>
      <c r="F529" s="154"/>
      <c r="G529" s="155">
        <f t="shared" si="78"/>
        <v>0</v>
      </c>
      <c r="H529" s="156"/>
      <c r="I529" s="156"/>
      <c r="J529" s="156"/>
      <c r="K529" s="157"/>
      <c r="L529" s="396"/>
      <c r="M529" s="20"/>
      <c r="N529" s="383"/>
      <c r="O529" s="437"/>
      <c r="P529" s="459"/>
    </row>
    <row r="530" spans="1:16" ht="15.6" x14ac:dyDescent="0.3">
      <c r="A530" s="440"/>
      <c r="B530" s="375"/>
      <c r="C530" s="378"/>
      <c r="D530" s="158"/>
      <c r="E530" s="159">
        <v>2015</v>
      </c>
      <c r="F530" s="160"/>
      <c r="G530" s="161">
        <f t="shared" si="78"/>
        <v>0</v>
      </c>
      <c r="H530" s="162"/>
      <c r="I530" s="162"/>
      <c r="J530" s="162"/>
      <c r="K530" s="163"/>
      <c r="L530" s="396"/>
      <c r="M530" s="20"/>
      <c r="N530" s="383"/>
      <c r="O530" s="437"/>
      <c r="P530" s="459"/>
    </row>
    <row r="531" spans="1:16" ht="15.6" x14ac:dyDescent="0.3">
      <c r="A531" s="440"/>
      <c r="B531" s="375"/>
      <c r="C531" s="378"/>
      <c r="D531" s="158"/>
      <c r="E531" s="159">
        <v>2016</v>
      </c>
      <c r="F531" s="160"/>
      <c r="G531" s="161">
        <f t="shared" si="78"/>
        <v>0</v>
      </c>
      <c r="H531" s="162"/>
      <c r="I531" s="162"/>
      <c r="J531" s="162"/>
      <c r="K531" s="163"/>
      <c r="L531" s="396"/>
      <c r="M531" s="20"/>
      <c r="N531" s="383"/>
      <c r="O531" s="437"/>
      <c r="P531" s="459"/>
    </row>
    <row r="532" spans="1:16" ht="15.6" x14ac:dyDescent="0.3">
      <c r="A532" s="440"/>
      <c r="B532" s="375"/>
      <c r="C532" s="378"/>
      <c r="D532" s="158"/>
      <c r="E532" s="159">
        <v>2017</v>
      </c>
      <c r="F532" s="160"/>
      <c r="G532" s="161">
        <f t="shared" si="78"/>
        <v>0</v>
      </c>
      <c r="H532" s="162"/>
      <c r="I532" s="162"/>
      <c r="J532" s="162"/>
      <c r="K532" s="163"/>
      <c r="L532" s="396"/>
      <c r="M532" s="20"/>
      <c r="N532" s="383"/>
      <c r="O532" s="437"/>
      <c r="P532" s="459"/>
    </row>
    <row r="533" spans="1:16" ht="15.6" x14ac:dyDescent="0.3">
      <c r="A533" s="440"/>
      <c r="B533" s="375"/>
      <c r="C533" s="378"/>
      <c r="D533" s="158">
        <v>10000</v>
      </c>
      <c r="E533" s="159">
        <v>2018</v>
      </c>
      <c r="F533" s="160"/>
      <c r="G533" s="161">
        <v>36000</v>
      </c>
      <c r="H533" s="162">
        <f>G533*0.3</f>
        <v>10800</v>
      </c>
      <c r="I533" s="162">
        <f>G533*0.55</f>
        <v>19800</v>
      </c>
      <c r="J533" s="162">
        <f>G533*0.05</f>
        <v>1800</v>
      </c>
      <c r="K533" s="163">
        <f>G533*0.1</f>
        <v>3600</v>
      </c>
      <c r="L533" s="396"/>
      <c r="M533" s="20"/>
      <c r="N533" s="383"/>
      <c r="O533" s="437"/>
      <c r="P533" s="459"/>
    </row>
    <row r="534" spans="1:16" ht="15.6" x14ac:dyDescent="0.3">
      <c r="A534" s="440"/>
      <c r="B534" s="375"/>
      <c r="C534" s="378"/>
      <c r="D534" s="158"/>
      <c r="E534" s="159">
        <v>2019</v>
      </c>
      <c r="F534" s="160"/>
      <c r="G534" s="161">
        <f t="shared" si="78"/>
        <v>0</v>
      </c>
      <c r="H534" s="162"/>
      <c r="I534" s="162"/>
      <c r="J534" s="162"/>
      <c r="K534" s="163"/>
      <c r="L534" s="396"/>
      <c r="M534" s="20"/>
      <c r="N534" s="383"/>
      <c r="O534" s="437"/>
      <c r="P534" s="459"/>
    </row>
    <row r="535" spans="1:16" ht="16.2" thickBot="1" x14ac:dyDescent="0.35">
      <c r="A535" s="440"/>
      <c r="B535" s="376"/>
      <c r="C535" s="379"/>
      <c r="D535" s="164"/>
      <c r="E535" s="165">
        <v>2020</v>
      </c>
      <c r="F535" s="166"/>
      <c r="G535" s="167">
        <f t="shared" si="78"/>
        <v>0</v>
      </c>
      <c r="H535" s="168"/>
      <c r="I535" s="168"/>
      <c r="J535" s="168"/>
      <c r="K535" s="169"/>
      <c r="L535" s="396"/>
      <c r="M535" s="20"/>
      <c r="N535" s="383"/>
      <c r="O535" s="437"/>
      <c r="P535" s="459"/>
    </row>
    <row r="536" spans="1:16" ht="15.6" x14ac:dyDescent="0.3">
      <c r="A536" s="440"/>
      <c r="B536" s="374" t="s">
        <v>286</v>
      </c>
      <c r="C536" s="377" t="s">
        <v>81</v>
      </c>
      <c r="D536" s="152"/>
      <c r="E536" s="153">
        <v>2014</v>
      </c>
      <c r="F536" s="154"/>
      <c r="G536" s="155">
        <f t="shared" si="78"/>
        <v>0</v>
      </c>
      <c r="H536" s="156"/>
      <c r="I536" s="156"/>
      <c r="J536" s="156"/>
      <c r="K536" s="157"/>
      <c r="L536" s="396"/>
      <c r="M536" s="20"/>
      <c r="N536" s="383"/>
      <c r="O536" s="437"/>
      <c r="P536" s="459"/>
    </row>
    <row r="537" spans="1:16" ht="15.6" x14ac:dyDescent="0.3">
      <c r="A537" s="440"/>
      <c r="B537" s="375"/>
      <c r="C537" s="378"/>
      <c r="D537" s="158"/>
      <c r="E537" s="159">
        <v>2015</v>
      </c>
      <c r="F537" s="160"/>
      <c r="G537" s="161">
        <f t="shared" si="78"/>
        <v>0</v>
      </c>
      <c r="H537" s="162"/>
      <c r="I537" s="162"/>
      <c r="J537" s="162"/>
      <c r="K537" s="163"/>
      <c r="L537" s="396"/>
      <c r="M537" s="20"/>
      <c r="N537" s="383"/>
      <c r="O537" s="437"/>
      <c r="P537" s="459"/>
    </row>
    <row r="538" spans="1:16" ht="15.6" x14ac:dyDescent="0.3">
      <c r="A538" s="440"/>
      <c r="B538" s="375"/>
      <c r="C538" s="378"/>
      <c r="D538" s="158"/>
      <c r="E538" s="159">
        <v>2016</v>
      </c>
      <c r="F538" s="160"/>
      <c r="G538" s="161">
        <f t="shared" si="78"/>
        <v>0</v>
      </c>
      <c r="H538" s="162"/>
      <c r="I538" s="162"/>
      <c r="J538" s="162"/>
      <c r="K538" s="163"/>
      <c r="L538" s="396"/>
      <c r="M538" s="20"/>
      <c r="N538" s="383"/>
      <c r="O538" s="437"/>
      <c r="P538" s="459"/>
    </row>
    <row r="539" spans="1:16" ht="15.6" x14ac:dyDescent="0.3">
      <c r="A539" s="440"/>
      <c r="B539" s="375"/>
      <c r="C539" s="378"/>
      <c r="D539" s="158"/>
      <c r="E539" s="159">
        <v>2017</v>
      </c>
      <c r="F539" s="160"/>
      <c r="G539" s="161">
        <f t="shared" si="78"/>
        <v>0</v>
      </c>
      <c r="H539" s="162"/>
      <c r="I539" s="162"/>
      <c r="J539" s="162"/>
      <c r="K539" s="163"/>
      <c r="L539" s="396"/>
      <c r="M539" s="20"/>
      <c r="N539" s="383"/>
      <c r="O539" s="437"/>
      <c r="P539" s="459"/>
    </row>
    <row r="540" spans="1:16" ht="15.6" x14ac:dyDescent="0.3">
      <c r="A540" s="440"/>
      <c r="B540" s="375"/>
      <c r="C540" s="378"/>
      <c r="D540" s="158">
        <v>10000</v>
      </c>
      <c r="E540" s="159">
        <v>2018</v>
      </c>
      <c r="F540" s="160"/>
      <c r="G540" s="161">
        <v>36000</v>
      </c>
      <c r="H540" s="162">
        <f>G540*0.3</f>
        <v>10800</v>
      </c>
      <c r="I540" s="162">
        <f>G540*0.55</f>
        <v>19800</v>
      </c>
      <c r="J540" s="162">
        <f>G540*0.05</f>
        <v>1800</v>
      </c>
      <c r="K540" s="163">
        <f>G540*0.1</f>
        <v>3600</v>
      </c>
      <c r="L540" s="396"/>
      <c r="M540" s="20"/>
      <c r="N540" s="383"/>
      <c r="O540" s="437"/>
      <c r="P540" s="459"/>
    </row>
    <row r="541" spans="1:16" ht="15.6" x14ac:dyDescent="0.3">
      <c r="A541" s="440"/>
      <c r="B541" s="375"/>
      <c r="C541" s="378"/>
      <c r="D541" s="158"/>
      <c r="E541" s="159">
        <v>2019</v>
      </c>
      <c r="F541" s="160"/>
      <c r="G541" s="161">
        <f t="shared" si="78"/>
        <v>0</v>
      </c>
      <c r="H541" s="162"/>
      <c r="I541" s="162"/>
      <c r="J541" s="162"/>
      <c r="K541" s="163"/>
      <c r="L541" s="396"/>
      <c r="M541" s="20"/>
      <c r="N541" s="383"/>
      <c r="O541" s="437"/>
      <c r="P541" s="459"/>
    </row>
    <row r="542" spans="1:16" ht="16.2" thickBot="1" x14ac:dyDescent="0.35">
      <c r="A542" s="440"/>
      <c r="B542" s="376"/>
      <c r="C542" s="379"/>
      <c r="D542" s="164"/>
      <c r="E542" s="165">
        <v>2020</v>
      </c>
      <c r="F542" s="166"/>
      <c r="G542" s="167">
        <f t="shared" si="78"/>
        <v>0</v>
      </c>
      <c r="H542" s="168"/>
      <c r="I542" s="168"/>
      <c r="J542" s="168"/>
      <c r="K542" s="169"/>
      <c r="L542" s="396"/>
      <c r="M542" s="20"/>
      <c r="N542" s="383"/>
      <c r="O542" s="437"/>
      <c r="P542" s="459"/>
    </row>
    <row r="543" spans="1:16" ht="15.6" x14ac:dyDescent="0.3">
      <c r="A543" s="440"/>
      <c r="B543" s="374" t="s">
        <v>287</v>
      </c>
      <c r="C543" s="377" t="s">
        <v>84</v>
      </c>
      <c r="D543" s="152"/>
      <c r="E543" s="153">
        <v>2014</v>
      </c>
      <c r="F543" s="154"/>
      <c r="G543" s="155">
        <f t="shared" si="78"/>
        <v>0</v>
      </c>
      <c r="H543" s="156"/>
      <c r="I543" s="156"/>
      <c r="J543" s="156"/>
      <c r="K543" s="157"/>
      <c r="L543" s="396"/>
      <c r="M543" s="20"/>
      <c r="N543" s="383"/>
      <c r="O543" s="437"/>
      <c r="P543" s="459"/>
    </row>
    <row r="544" spans="1:16" ht="15.6" x14ac:dyDescent="0.3">
      <c r="A544" s="440"/>
      <c r="B544" s="375"/>
      <c r="C544" s="378"/>
      <c r="D544" s="158"/>
      <c r="E544" s="159">
        <v>2015</v>
      </c>
      <c r="F544" s="160"/>
      <c r="G544" s="161">
        <f t="shared" si="78"/>
        <v>0</v>
      </c>
      <c r="H544" s="162"/>
      <c r="I544" s="162"/>
      <c r="J544" s="162"/>
      <c r="K544" s="163"/>
      <c r="L544" s="396"/>
      <c r="M544" s="20"/>
      <c r="N544" s="383"/>
      <c r="O544" s="437"/>
      <c r="P544" s="459"/>
    </row>
    <row r="545" spans="1:16" ht="15.6" x14ac:dyDescent="0.3">
      <c r="A545" s="440"/>
      <c r="B545" s="375"/>
      <c r="C545" s="378"/>
      <c r="D545" s="158"/>
      <c r="E545" s="159">
        <v>2016</v>
      </c>
      <c r="F545" s="160"/>
      <c r="G545" s="161">
        <f t="shared" si="78"/>
        <v>0</v>
      </c>
      <c r="H545" s="162"/>
      <c r="I545" s="162"/>
      <c r="J545" s="162"/>
      <c r="K545" s="163"/>
      <c r="L545" s="396"/>
      <c r="M545" s="20"/>
      <c r="N545" s="383"/>
      <c r="O545" s="437"/>
      <c r="P545" s="459"/>
    </row>
    <row r="546" spans="1:16" ht="15.6" x14ac:dyDescent="0.3">
      <c r="A546" s="440"/>
      <c r="B546" s="375"/>
      <c r="C546" s="378"/>
      <c r="D546" s="158"/>
      <c r="E546" s="159">
        <v>2017</v>
      </c>
      <c r="F546" s="160"/>
      <c r="G546" s="161">
        <f t="shared" si="78"/>
        <v>0</v>
      </c>
      <c r="H546" s="162"/>
      <c r="I546" s="162"/>
      <c r="J546" s="162"/>
      <c r="K546" s="163"/>
      <c r="L546" s="396"/>
      <c r="M546" s="20"/>
      <c r="N546" s="383"/>
      <c r="O546" s="437"/>
      <c r="P546" s="459"/>
    </row>
    <row r="547" spans="1:16" ht="15.6" x14ac:dyDescent="0.3">
      <c r="A547" s="440"/>
      <c r="B547" s="375"/>
      <c r="C547" s="378"/>
      <c r="D547" s="158"/>
      <c r="E547" s="159">
        <v>2018</v>
      </c>
      <c r="F547" s="160"/>
      <c r="G547" s="161">
        <f t="shared" si="78"/>
        <v>0</v>
      </c>
      <c r="H547" s="162"/>
      <c r="I547" s="162"/>
      <c r="J547" s="162"/>
      <c r="K547" s="163"/>
      <c r="L547" s="396"/>
      <c r="M547" s="20"/>
      <c r="N547" s="383"/>
      <c r="O547" s="437"/>
      <c r="P547" s="459"/>
    </row>
    <row r="548" spans="1:16" ht="15.6" x14ac:dyDescent="0.3">
      <c r="A548" s="440"/>
      <c r="B548" s="375"/>
      <c r="C548" s="378"/>
      <c r="D548" s="158">
        <v>10000</v>
      </c>
      <c r="E548" s="159">
        <v>2019</v>
      </c>
      <c r="F548" s="160"/>
      <c r="G548" s="161">
        <v>37500</v>
      </c>
      <c r="H548" s="162">
        <f>G548*0.3</f>
        <v>11250</v>
      </c>
      <c r="I548" s="162">
        <f>G548*0.55</f>
        <v>20625</v>
      </c>
      <c r="J548" s="162">
        <f>G548*0.05</f>
        <v>1875</v>
      </c>
      <c r="K548" s="163">
        <f>G548*0.1</f>
        <v>3750</v>
      </c>
      <c r="L548" s="396"/>
      <c r="M548" s="20"/>
      <c r="N548" s="383"/>
      <c r="O548" s="437"/>
      <c r="P548" s="459"/>
    </row>
    <row r="549" spans="1:16" ht="16.2" thickBot="1" x14ac:dyDescent="0.35">
      <c r="A549" s="440"/>
      <c r="B549" s="376"/>
      <c r="C549" s="379"/>
      <c r="D549" s="164"/>
      <c r="E549" s="165">
        <v>2020</v>
      </c>
      <c r="F549" s="166"/>
      <c r="G549" s="167">
        <f t="shared" si="78"/>
        <v>0</v>
      </c>
      <c r="H549" s="168"/>
      <c r="I549" s="168"/>
      <c r="J549" s="168"/>
      <c r="K549" s="169"/>
      <c r="L549" s="396"/>
      <c r="M549" s="20"/>
      <c r="N549" s="383"/>
      <c r="O549" s="437"/>
      <c r="P549" s="459"/>
    </row>
    <row r="550" spans="1:16" ht="15.6" x14ac:dyDescent="0.3">
      <c r="A550" s="440"/>
      <c r="B550" s="374" t="s">
        <v>288</v>
      </c>
      <c r="C550" s="377" t="s">
        <v>89</v>
      </c>
      <c r="D550" s="152"/>
      <c r="E550" s="153">
        <v>2014</v>
      </c>
      <c r="F550" s="154"/>
      <c r="G550" s="155">
        <f t="shared" si="78"/>
        <v>0</v>
      </c>
      <c r="H550" s="156"/>
      <c r="I550" s="156"/>
      <c r="J550" s="156"/>
      <c r="K550" s="157"/>
      <c r="L550" s="396"/>
      <c r="M550" s="20"/>
      <c r="N550" s="383"/>
      <c r="O550" s="437"/>
      <c r="P550" s="459"/>
    </row>
    <row r="551" spans="1:16" ht="15.6" x14ac:dyDescent="0.3">
      <c r="A551" s="440"/>
      <c r="B551" s="375"/>
      <c r="C551" s="378"/>
      <c r="D551" s="158"/>
      <c r="E551" s="159">
        <v>2015</v>
      </c>
      <c r="F551" s="160"/>
      <c r="G551" s="161">
        <f t="shared" si="78"/>
        <v>0</v>
      </c>
      <c r="H551" s="162"/>
      <c r="I551" s="162"/>
      <c r="J551" s="162"/>
      <c r="K551" s="163"/>
      <c r="L551" s="396"/>
      <c r="M551" s="20"/>
      <c r="N551" s="383"/>
      <c r="O551" s="437"/>
      <c r="P551" s="459"/>
    </row>
    <row r="552" spans="1:16" ht="15.6" x14ac:dyDescent="0.3">
      <c r="A552" s="440"/>
      <c r="B552" s="375"/>
      <c r="C552" s="378"/>
      <c r="D552" s="158"/>
      <c r="E552" s="159">
        <v>2016</v>
      </c>
      <c r="F552" s="160"/>
      <c r="G552" s="161">
        <f t="shared" si="78"/>
        <v>0</v>
      </c>
      <c r="H552" s="162"/>
      <c r="I552" s="162"/>
      <c r="J552" s="162"/>
      <c r="K552" s="163"/>
      <c r="L552" s="396"/>
      <c r="M552" s="20"/>
      <c r="N552" s="383"/>
      <c r="O552" s="437"/>
      <c r="P552" s="459"/>
    </row>
    <row r="553" spans="1:16" ht="15.6" x14ac:dyDescent="0.3">
      <c r="A553" s="440"/>
      <c r="B553" s="375"/>
      <c r="C553" s="378"/>
      <c r="D553" s="158"/>
      <c r="E553" s="159">
        <v>2017</v>
      </c>
      <c r="F553" s="160"/>
      <c r="G553" s="161">
        <f t="shared" si="78"/>
        <v>0</v>
      </c>
      <c r="H553" s="162"/>
      <c r="I553" s="162"/>
      <c r="J553" s="162"/>
      <c r="K553" s="163"/>
      <c r="L553" s="396"/>
      <c r="M553" s="20"/>
      <c r="N553" s="383"/>
      <c r="O553" s="437"/>
      <c r="P553" s="459"/>
    </row>
    <row r="554" spans="1:16" ht="15.6" x14ac:dyDescent="0.3">
      <c r="A554" s="440"/>
      <c r="B554" s="375"/>
      <c r="C554" s="378"/>
      <c r="D554" s="158"/>
      <c r="E554" s="159">
        <v>2018</v>
      </c>
      <c r="F554" s="160"/>
      <c r="G554" s="161">
        <f t="shared" si="78"/>
        <v>0</v>
      </c>
      <c r="H554" s="162"/>
      <c r="I554" s="162"/>
      <c r="J554" s="162"/>
      <c r="K554" s="163"/>
      <c r="L554" s="396"/>
      <c r="M554" s="20"/>
      <c r="N554" s="383"/>
      <c r="O554" s="437"/>
      <c r="P554" s="459"/>
    </row>
    <row r="555" spans="1:16" ht="15.6" x14ac:dyDescent="0.3">
      <c r="A555" s="440"/>
      <c r="B555" s="375"/>
      <c r="C555" s="378"/>
      <c r="D555" s="158">
        <v>10000</v>
      </c>
      <c r="E555" s="159">
        <v>2019</v>
      </c>
      <c r="F555" s="160"/>
      <c r="G555" s="161">
        <v>37500</v>
      </c>
      <c r="H555" s="162">
        <f>G555*0.3</f>
        <v>11250</v>
      </c>
      <c r="I555" s="162">
        <f>G555*0.55</f>
        <v>20625</v>
      </c>
      <c r="J555" s="162">
        <f>G555*0.05</f>
        <v>1875</v>
      </c>
      <c r="K555" s="163">
        <f>G555*0.1</f>
        <v>3750</v>
      </c>
      <c r="L555" s="396"/>
      <c r="M555" s="20"/>
      <c r="N555" s="383"/>
      <c r="O555" s="437"/>
      <c r="P555" s="459"/>
    </row>
    <row r="556" spans="1:16" ht="16.2" thickBot="1" x14ac:dyDescent="0.35">
      <c r="A556" s="440"/>
      <c r="B556" s="376"/>
      <c r="C556" s="379"/>
      <c r="D556" s="164"/>
      <c r="E556" s="165">
        <v>2020</v>
      </c>
      <c r="F556" s="166"/>
      <c r="G556" s="167">
        <f t="shared" si="78"/>
        <v>0</v>
      </c>
      <c r="H556" s="168"/>
      <c r="I556" s="168"/>
      <c r="J556" s="168"/>
      <c r="K556" s="169"/>
      <c r="L556" s="396"/>
      <c r="M556" s="20"/>
      <c r="N556" s="383"/>
      <c r="O556" s="437"/>
      <c r="P556" s="459"/>
    </row>
    <row r="557" spans="1:16" ht="15.6" x14ac:dyDescent="0.3">
      <c r="A557" s="440"/>
      <c r="B557" s="374" t="s">
        <v>289</v>
      </c>
      <c r="C557" s="377" t="s">
        <v>93</v>
      </c>
      <c r="D557" s="152">
        <v>6000</v>
      </c>
      <c r="E557" s="153">
        <v>2014</v>
      </c>
      <c r="F557" s="154"/>
      <c r="G557" s="155">
        <v>18000</v>
      </c>
      <c r="H557" s="162">
        <f>G557*0.3</f>
        <v>5400</v>
      </c>
      <c r="I557" s="162">
        <f>G557*0.55</f>
        <v>9900</v>
      </c>
      <c r="J557" s="162">
        <f>G557*0.05</f>
        <v>900</v>
      </c>
      <c r="K557" s="163">
        <f>G557*0.1</f>
        <v>1800</v>
      </c>
      <c r="L557" s="396"/>
      <c r="M557" s="114"/>
      <c r="N557" s="383"/>
      <c r="O557" s="437"/>
      <c r="P557" s="459"/>
    </row>
    <row r="558" spans="1:16" ht="15.6" x14ac:dyDescent="0.3">
      <c r="A558" s="440"/>
      <c r="B558" s="375"/>
      <c r="C558" s="378"/>
      <c r="D558" s="158"/>
      <c r="E558" s="159">
        <v>2015</v>
      </c>
      <c r="F558" s="160"/>
      <c r="G558" s="161">
        <f t="shared" ref="G558:G564" si="79">SUM(H558:K558)</f>
        <v>0</v>
      </c>
      <c r="H558" s="162"/>
      <c r="I558" s="162"/>
      <c r="J558" s="162"/>
      <c r="K558" s="163"/>
      <c r="L558" s="396"/>
      <c r="M558" s="114"/>
      <c r="N558" s="383"/>
      <c r="O558" s="437"/>
      <c r="P558" s="459"/>
    </row>
    <row r="559" spans="1:16" ht="15.6" x14ac:dyDescent="0.3">
      <c r="A559" s="440"/>
      <c r="B559" s="375"/>
      <c r="C559" s="378"/>
      <c r="D559" s="158"/>
      <c r="E559" s="159">
        <v>2016</v>
      </c>
      <c r="F559" s="160"/>
      <c r="G559" s="161">
        <f t="shared" si="79"/>
        <v>0</v>
      </c>
      <c r="H559" s="162"/>
      <c r="I559" s="162"/>
      <c r="J559" s="162"/>
      <c r="K559" s="163"/>
      <c r="L559" s="396"/>
      <c r="M559" s="114"/>
      <c r="N559" s="383"/>
      <c r="O559" s="437"/>
      <c r="P559" s="459"/>
    </row>
    <row r="560" spans="1:16" ht="15.6" x14ac:dyDescent="0.3">
      <c r="A560" s="440"/>
      <c r="B560" s="375"/>
      <c r="C560" s="378"/>
      <c r="D560" s="158"/>
      <c r="E560" s="159">
        <v>2017</v>
      </c>
      <c r="F560" s="160"/>
      <c r="G560" s="161">
        <f t="shared" si="79"/>
        <v>0</v>
      </c>
      <c r="H560" s="162"/>
      <c r="I560" s="162"/>
      <c r="J560" s="162"/>
      <c r="K560" s="163"/>
      <c r="L560" s="396"/>
      <c r="M560" s="114"/>
      <c r="N560" s="383"/>
      <c r="O560" s="437"/>
      <c r="P560" s="459"/>
    </row>
    <row r="561" spans="1:16" ht="15.6" x14ac:dyDescent="0.3">
      <c r="A561" s="440"/>
      <c r="B561" s="375"/>
      <c r="C561" s="378"/>
      <c r="D561" s="158"/>
      <c r="E561" s="159">
        <v>2018</v>
      </c>
      <c r="F561" s="160"/>
      <c r="G561" s="161">
        <f t="shared" si="79"/>
        <v>0</v>
      </c>
      <c r="H561" s="162"/>
      <c r="I561" s="162"/>
      <c r="J561" s="162"/>
      <c r="K561" s="163"/>
      <c r="L561" s="396"/>
      <c r="M561" s="114"/>
      <c r="N561" s="383"/>
      <c r="O561" s="437"/>
      <c r="P561" s="459"/>
    </row>
    <row r="562" spans="1:16" ht="15.6" x14ac:dyDescent="0.3">
      <c r="A562" s="440"/>
      <c r="B562" s="375"/>
      <c r="C562" s="378"/>
      <c r="D562" s="158"/>
      <c r="E562" s="159">
        <v>2019</v>
      </c>
      <c r="F562" s="160"/>
      <c r="G562" s="161">
        <f t="shared" si="79"/>
        <v>0</v>
      </c>
      <c r="H562" s="162"/>
      <c r="I562" s="162"/>
      <c r="J562" s="162"/>
      <c r="K562" s="163"/>
      <c r="L562" s="396"/>
      <c r="M562" s="114"/>
      <c r="N562" s="383"/>
      <c r="O562" s="437"/>
      <c r="P562" s="459"/>
    </row>
    <row r="563" spans="1:16" ht="16.2" thickBot="1" x14ac:dyDescent="0.35">
      <c r="A563" s="440"/>
      <c r="B563" s="376"/>
      <c r="C563" s="379"/>
      <c r="D563" s="164"/>
      <c r="E563" s="165">
        <v>2020</v>
      </c>
      <c r="F563" s="166"/>
      <c r="G563" s="167">
        <f t="shared" si="79"/>
        <v>0</v>
      </c>
      <c r="H563" s="168"/>
      <c r="I563" s="168"/>
      <c r="J563" s="168"/>
      <c r="K563" s="169"/>
      <c r="L563" s="396"/>
      <c r="M563" s="119"/>
      <c r="N563" s="383"/>
      <c r="O563" s="437"/>
      <c r="P563" s="459"/>
    </row>
    <row r="564" spans="1:16" ht="15.6" x14ac:dyDescent="0.3">
      <c r="A564" s="440"/>
      <c r="B564" s="374" t="s">
        <v>290</v>
      </c>
      <c r="C564" s="377" t="s">
        <v>97</v>
      </c>
      <c r="D564" s="152"/>
      <c r="E564" s="153">
        <v>2014</v>
      </c>
      <c r="F564" s="154"/>
      <c r="G564" s="155">
        <f t="shared" si="79"/>
        <v>0</v>
      </c>
      <c r="H564" s="156"/>
      <c r="I564" s="156"/>
      <c r="J564" s="156"/>
      <c r="K564" s="157"/>
      <c r="L564" s="396"/>
      <c r="M564" s="114"/>
      <c r="N564" s="383"/>
      <c r="O564" s="437"/>
      <c r="P564" s="459"/>
    </row>
    <row r="565" spans="1:16" ht="15.6" x14ac:dyDescent="0.3">
      <c r="A565" s="440"/>
      <c r="B565" s="375"/>
      <c r="C565" s="378"/>
      <c r="D565" s="158">
        <v>10000</v>
      </c>
      <c r="E565" s="159">
        <v>2015</v>
      </c>
      <c r="F565" s="160"/>
      <c r="G565" s="161">
        <v>31500</v>
      </c>
      <c r="H565" s="162">
        <f>G565*0.3</f>
        <v>9450</v>
      </c>
      <c r="I565" s="162">
        <f>G565*0.55</f>
        <v>17325</v>
      </c>
      <c r="J565" s="162">
        <f>G565*0.05</f>
        <v>1575</v>
      </c>
      <c r="K565" s="163">
        <f>G565*0.1</f>
        <v>3150</v>
      </c>
      <c r="L565" s="396"/>
      <c r="M565" s="114"/>
      <c r="N565" s="383"/>
      <c r="O565" s="437"/>
      <c r="P565" s="459"/>
    </row>
    <row r="566" spans="1:16" ht="15.6" x14ac:dyDescent="0.3">
      <c r="A566" s="440"/>
      <c r="B566" s="375"/>
      <c r="C566" s="378"/>
      <c r="D566" s="158"/>
      <c r="E566" s="159">
        <v>2016</v>
      </c>
      <c r="F566" s="160"/>
      <c r="G566" s="161">
        <f t="shared" ref="G566:G570" si="80">SUM(H566:K566)</f>
        <v>0</v>
      </c>
      <c r="H566" s="162"/>
      <c r="I566" s="162"/>
      <c r="J566" s="162"/>
      <c r="K566" s="163"/>
      <c r="L566" s="396"/>
      <c r="M566" s="114"/>
      <c r="N566" s="383"/>
      <c r="O566" s="437"/>
      <c r="P566" s="459"/>
    </row>
    <row r="567" spans="1:16" ht="15.6" x14ac:dyDescent="0.3">
      <c r="A567" s="440"/>
      <c r="B567" s="375"/>
      <c r="C567" s="378"/>
      <c r="D567" s="158"/>
      <c r="E567" s="159">
        <v>2017</v>
      </c>
      <c r="F567" s="160"/>
      <c r="G567" s="161">
        <f t="shared" si="80"/>
        <v>0</v>
      </c>
      <c r="H567" s="162"/>
      <c r="I567" s="162"/>
      <c r="J567" s="162"/>
      <c r="K567" s="163"/>
      <c r="L567" s="396"/>
      <c r="M567" s="114"/>
      <c r="N567" s="383"/>
      <c r="O567" s="437"/>
      <c r="P567" s="459"/>
    </row>
    <row r="568" spans="1:16" ht="15.6" x14ac:dyDescent="0.3">
      <c r="A568" s="440"/>
      <c r="B568" s="375"/>
      <c r="C568" s="378"/>
      <c r="D568" s="158"/>
      <c r="E568" s="159">
        <v>2018</v>
      </c>
      <c r="F568" s="160"/>
      <c r="G568" s="161">
        <f t="shared" si="80"/>
        <v>0</v>
      </c>
      <c r="H568" s="162"/>
      <c r="I568" s="162"/>
      <c r="J568" s="162"/>
      <c r="K568" s="163"/>
      <c r="L568" s="396"/>
      <c r="M568" s="114"/>
      <c r="N568" s="383"/>
      <c r="O568" s="437"/>
      <c r="P568" s="459"/>
    </row>
    <row r="569" spans="1:16" ht="15.6" x14ac:dyDescent="0.3">
      <c r="A569" s="440"/>
      <c r="B569" s="375"/>
      <c r="C569" s="378"/>
      <c r="D569" s="158"/>
      <c r="E569" s="159">
        <v>2019</v>
      </c>
      <c r="F569" s="160"/>
      <c r="G569" s="161">
        <f t="shared" si="80"/>
        <v>0</v>
      </c>
      <c r="H569" s="162"/>
      <c r="I569" s="162"/>
      <c r="J569" s="162"/>
      <c r="K569" s="163"/>
      <c r="L569" s="396"/>
      <c r="M569" s="114"/>
      <c r="N569" s="383"/>
      <c r="O569" s="437"/>
      <c r="P569" s="459"/>
    </row>
    <row r="570" spans="1:16" ht="16.2" thickBot="1" x14ac:dyDescent="0.35">
      <c r="A570" s="440"/>
      <c r="B570" s="376"/>
      <c r="C570" s="379"/>
      <c r="D570" s="164"/>
      <c r="E570" s="165">
        <v>2020</v>
      </c>
      <c r="F570" s="166"/>
      <c r="G570" s="167">
        <f t="shared" si="80"/>
        <v>0</v>
      </c>
      <c r="H570" s="168"/>
      <c r="I570" s="168"/>
      <c r="J570" s="168"/>
      <c r="K570" s="169"/>
      <c r="L570" s="396"/>
      <c r="M570" s="119"/>
      <c r="N570" s="383"/>
      <c r="O570" s="437"/>
      <c r="P570" s="459"/>
    </row>
    <row r="571" spans="1:16" ht="15.6" x14ac:dyDescent="0.3">
      <c r="A571" s="440"/>
      <c r="B571" s="374" t="s">
        <v>291</v>
      </c>
      <c r="C571" s="377" t="s">
        <v>99</v>
      </c>
      <c r="D571" s="152">
        <v>6000</v>
      </c>
      <c r="E571" s="153">
        <v>2014</v>
      </c>
      <c r="F571" s="154"/>
      <c r="G571" s="155">
        <v>18000</v>
      </c>
      <c r="H571" s="162">
        <f>G571*0.3</f>
        <v>5400</v>
      </c>
      <c r="I571" s="162">
        <f>G571*0.55</f>
        <v>9900</v>
      </c>
      <c r="J571" s="162">
        <f>G571*0.05</f>
        <v>900</v>
      </c>
      <c r="K571" s="163">
        <f>G571*0.1</f>
        <v>1800</v>
      </c>
      <c r="L571" s="396"/>
      <c r="M571" s="114"/>
      <c r="N571" s="383"/>
      <c r="O571" s="437"/>
      <c r="P571" s="459"/>
    </row>
    <row r="572" spans="1:16" ht="15.6" x14ac:dyDescent="0.3">
      <c r="A572" s="440"/>
      <c r="B572" s="375"/>
      <c r="C572" s="378"/>
      <c r="D572" s="158"/>
      <c r="E572" s="159">
        <v>2015</v>
      </c>
      <c r="F572" s="160"/>
      <c r="G572" s="161"/>
      <c r="H572" s="162"/>
      <c r="I572" s="162"/>
      <c r="J572" s="162"/>
      <c r="K572" s="163"/>
      <c r="L572" s="396"/>
      <c r="M572" s="114"/>
      <c r="N572" s="383"/>
      <c r="O572" s="437"/>
      <c r="P572" s="459"/>
    </row>
    <row r="573" spans="1:16" ht="15.6" x14ac:dyDescent="0.3">
      <c r="A573" s="440"/>
      <c r="B573" s="375"/>
      <c r="C573" s="378"/>
      <c r="D573" s="158"/>
      <c r="E573" s="159">
        <v>2016</v>
      </c>
      <c r="F573" s="160"/>
      <c r="G573" s="161">
        <f t="shared" si="78"/>
        <v>0</v>
      </c>
      <c r="H573" s="162"/>
      <c r="I573" s="162"/>
      <c r="J573" s="162"/>
      <c r="K573" s="163"/>
      <c r="L573" s="396"/>
      <c r="M573" s="114"/>
      <c r="N573" s="383"/>
      <c r="O573" s="437"/>
      <c r="P573" s="459"/>
    </row>
    <row r="574" spans="1:16" ht="15.6" x14ac:dyDescent="0.3">
      <c r="A574" s="440"/>
      <c r="B574" s="375"/>
      <c r="C574" s="378"/>
      <c r="D574" s="158"/>
      <c r="E574" s="159">
        <v>2017</v>
      </c>
      <c r="F574" s="160"/>
      <c r="G574" s="161">
        <f t="shared" si="78"/>
        <v>0</v>
      </c>
      <c r="H574" s="162"/>
      <c r="I574" s="162"/>
      <c r="J574" s="162"/>
      <c r="K574" s="163"/>
      <c r="L574" s="396"/>
      <c r="M574" s="114"/>
      <c r="N574" s="383"/>
      <c r="O574" s="437"/>
      <c r="P574" s="459"/>
    </row>
    <row r="575" spans="1:16" ht="15.6" x14ac:dyDescent="0.3">
      <c r="A575" s="440"/>
      <c r="B575" s="375"/>
      <c r="C575" s="378"/>
      <c r="D575" s="158"/>
      <c r="E575" s="159">
        <v>2018</v>
      </c>
      <c r="F575" s="160"/>
      <c r="G575" s="161">
        <f t="shared" si="78"/>
        <v>0</v>
      </c>
      <c r="H575" s="162"/>
      <c r="I575" s="162"/>
      <c r="J575" s="162"/>
      <c r="K575" s="163"/>
      <c r="L575" s="396"/>
      <c r="M575" s="114"/>
      <c r="N575" s="383"/>
      <c r="O575" s="437"/>
      <c r="P575" s="459"/>
    </row>
    <row r="576" spans="1:16" ht="15.6" x14ac:dyDescent="0.3">
      <c r="A576" s="440"/>
      <c r="B576" s="375"/>
      <c r="C576" s="378"/>
      <c r="D576" s="158"/>
      <c r="E576" s="159">
        <v>2019</v>
      </c>
      <c r="F576" s="160"/>
      <c r="G576" s="161">
        <f t="shared" si="78"/>
        <v>0</v>
      </c>
      <c r="H576" s="162"/>
      <c r="I576" s="162"/>
      <c r="J576" s="162"/>
      <c r="K576" s="163"/>
      <c r="L576" s="396"/>
      <c r="M576" s="114"/>
      <c r="N576" s="383"/>
      <c r="O576" s="437"/>
      <c r="P576" s="459"/>
    </row>
    <row r="577" spans="1:16" ht="16.2" thickBot="1" x14ac:dyDescent="0.35">
      <c r="A577" s="440"/>
      <c r="B577" s="376"/>
      <c r="C577" s="379"/>
      <c r="D577" s="164"/>
      <c r="E577" s="165">
        <v>2020</v>
      </c>
      <c r="F577" s="166"/>
      <c r="G577" s="167">
        <f t="shared" si="78"/>
        <v>0</v>
      </c>
      <c r="H577" s="168"/>
      <c r="I577" s="168"/>
      <c r="J577" s="168"/>
      <c r="K577" s="169"/>
      <c r="L577" s="396"/>
      <c r="M577" s="119"/>
      <c r="N577" s="383"/>
      <c r="O577" s="437"/>
      <c r="P577" s="459"/>
    </row>
    <row r="578" spans="1:16" ht="15.6" customHeight="1" x14ac:dyDescent="0.3">
      <c r="A578" s="440"/>
      <c r="B578" s="374" t="s">
        <v>292</v>
      </c>
      <c r="C578" s="377" t="s">
        <v>102</v>
      </c>
      <c r="D578" s="152"/>
      <c r="E578" s="153">
        <v>2014</v>
      </c>
      <c r="F578" s="154"/>
      <c r="G578" s="155">
        <f t="shared" si="78"/>
        <v>0</v>
      </c>
      <c r="H578" s="156"/>
      <c r="I578" s="156"/>
      <c r="J578" s="156"/>
      <c r="K578" s="157"/>
      <c r="L578" s="396"/>
      <c r="M578" s="66"/>
      <c r="N578" s="436"/>
      <c r="O578" s="437"/>
      <c r="P578" s="459"/>
    </row>
    <row r="579" spans="1:16" ht="15.6" x14ac:dyDescent="0.3">
      <c r="A579" s="440"/>
      <c r="B579" s="375"/>
      <c r="C579" s="378"/>
      <c r="D579" s="158"/>
      <c r="E579" s="159">
        <v>2015</v>
      </c>
      <c r="F579" s="160"/>
      <c r="G579" s="161">
        <f t="shared" si="78"/>
        <v>0</v>
      </c>
      <c r="H579" s="162"/>
      <c r="I579" s="162"/>
      <c r="J579" s="162"/>
      <c r="K579" s="163"/>
      <c r="L579" s="396"/>
      <c r="M579" s="67"/>
      <c r="N579" s="436"/>
      <c r="O579" s="437"/>
      <c r="P579" s="459"/>
    </row>
    <row r="580" spans="1:16" ht="15.6" x14ac:dyDescent="0.3">
      <c r="A580" s="440"/>
      <c r="B580" s="375"/>
      <c r="C580" s="378"/>
      <c r="D580" s="158"/>
      <c r="E580" s="159">
        <v>2016</v>
      </c>
      <c r="F580" s="160"/>
      <c r="G580" s="161">
        <f t="shared" si="78"/>
        <v>0</v>
      </c>
      <c r="H580" s="162"/>
      <c r="I580" s="162"/>
      <c r="J580" s="162"/>
      <c r="K580" s="163"/>
      <c r="L580" s="396"/>
      <c r="M580" s="67"/>
      <c r="N580" s="436"/>
      <c r="O580" s="437"/>
      <c r="P580" s="459"/>
    </row>
    <row r="581" spans="1:16" ht="15.6" x14ac:dyDescent="0.3">
      <c r="A581" s="440"/>
      <c r="B581" s="375"/>
      <c r="C581" s="378"/>
      <c r="D581" s="158"/>
      <c r="E581" s="159">
        <v>2017</v>
      </c>
      <c r="F581" s="160"/>
      <c r="G581" s="161">
        <f t="shared" si="78"/>
        <v>0</v>
      </c>
      <c r="H581" s="162"/>
      <c r="I581" s="162"/>
      <c r="J581" s="162"/>
      <c r="K581" s="163"/>
      <c r="L581" s="396"/>
      <c r="M581" s="67"/>
      <c r="N581" s="436"/>
      <c r="O581" s="437"/>
      <c r="P581" s="459"/>
    </row>
    <row r="582" spans="1:16" ht="15.6" x14ac:dyDescent="0.3">
      <c r="A582" s="440"/>
      <c r="B582" s="375"/>
      <c r="C582" s="378"/>
      <c r="D582" s="158"/>
      <c r="E582" s="159">
        <v>2018</v>
      </c>
      <c r="F582" s="160"/>
      <c r="G582" s="161">
        <f t="shared" si="78"/>
        <v>0</v>
      </c>
      <c r="H582" s="162"/>
      <c r="I582" s="162"/>
      <c r="J582" s="162"/>
      <c r="K582" s="163"/>
      <c r="L582" s="396"/>
      <c r="M582" s="67"/>
      <c r="N582" s="436"/>
      <c r="O582" s="437"/>
      <c r="P582" s="459"/>
    </row>
    <row r="583" spans="1:16" ht="15.6" x14ac:dyDescent="0.3">
      <c r="A583" s="440"/>
      <c r="B583" s="375"/>
      <c r="C583" s="378"/>
      <c r="D583" s="158"/>
      <c r="E583" s="159">
        <v>2019</v>
      </c>
      <c r="F583" s="160"/>
      <c r="G583" s="161">
        <f t="shared" si="78"/>
        <v>0</v>
      </c>
      <c r="H583" s="162"/>
      <c r="I583" s="162"/>
      <c r="J583" s="162"/>
      <c r="K583" s="163"/>
      <c r="L583" s="396"/>
      <c r="M583" s="67"/>
      <c r="N583" s="436"/>
      <c r="O583" s="437"/>
      <c r="P583" s="459"/>
    </row>
    <row r="584" spans="1:16" ht="16.2" thickBot="1" x14ac:dyDescent="0.35">
      <c r="A584" s="440"/>
      <c r="B584" s="376"/>
      <c r="C584" s="379"/>
      <c r="D584" s="164">
        <v>10000</v>
      </c>
      <c r="E584" s="165">
        <v>2020</v>
      </c>
      <c r="F584" s="166"/>
      <c r="G584" s="167">
        <v>39000</v>
      </c>
      <c r="H584" s="162">
        <f>G584*0.3</f>
        <v>11700</v>
      </c>
      <c r="I584" s="162">
        <f>G584*0.55</f>
        <v>21450</v>
      </c>
      <c r="J584" s="162">
        <f>G584*0.05</f>
        <v>1950</v>
      </c>
      <c r="K584" s="163">
        <f>G584*0.1</f>
        <v>3900</v>
      </c>
      <c r="L584" s="396"/>
      <c r="M584" s="68"/>
      <c r="N584" s="436"/>
      <c r="O584" s="437"/>
      <c r="P584" s="459"/>
    </row>
    <row r="585" spans="1:16" ht="15.6" x14ac:dyDescent="0.3">
      <c r="A585" s="440"/>
      <c r="B585" s="374" t="s">
        <v>293</v>
      </c>
      <c r="C585" s="377" t="s">
        <v>106</v>
      </c>
      <c r="D585" s="152"/>
      <c r="E585" s="153">
        <v>2014</v>
      </c>
      <c r="F585" s="154"/>
      <c r="G585" s="155">
        <f t="shared" si="78"/>
        <v>0</v>
      </c>
      <c r="H585" s="156"/>
      <c r="I585" s="156"/>
      <c r="J585" s="156"/>
      <c r="K585" s="157"/>
      <c r="L585" s="396"/>
      <c r="M585" s="69"/>
      <c r="N585" s="383"/>
      <c r="O585" s="437"/>
      <c r="P585" s="459"/>
    </row>
    <row r="586" spans="1:16" ht="15.6" x14ac:dyDescent="0.3">
      <c r="A586" s="440"/>
      <c r="B586" s="375"/>
      <c r="C586" s="378"/>
      <c r="D586" s="158"/>
      <c r="E586" s="159">
        <v>2015</v>
      </c>
      <c r="F586" s="160"/>
      <c r="G586" s="161">
        <f t="shared" si="78"/>
        <v>0</v>
      </c>
      <c r="H586" s="162"/>
      <c r="I586" s="162"/>
      <c r="J586" s="162"/>
      <c r="K586" s="163"/>
      <c r="L586" s="396"/>
      <c r="M586" s="67"/>
      <c r="N586" s="383"/>
      <c r="O586" s="437"/>
      <c r="P586" s="459"/>
    </row>
    <row r="587" spans="1:16" ht="15.6" x14ac:dyDescent="0.3">
      <c r="A587" s="440"/>
      <c r="B587" s="375"/>
      <c r="C587" s="378"/>
      <c r="D587" s="158"/>
      <c r="E587" s="159">
        <v>2016</v>
      </c>
      <c r="F587" s="160"/>
      <c r="G587" s="161">
        <f t="shared" si="78"/>
        <v>0</v>
      </c>
      <c r="H587" s="162"/>
      <c r="I587" s="162"/>
      <c r="J587" s="162"/>
      <c r="K587" s="163"/>
      <c r="L587" s="396"/>
      <c r="M587" s="67"/>
      <c r="N587" s="383"/>
      <c r="O587" s="437"/>
      <c r="P587" s="459"/>
    </row>
    <row r="588" spans="1:16" ht="15.6" x14ac:dyDescent="0.3">
      <c r="A588" s="440"/>
      <c r="B588" s="375"/>
      <c r="C588" s="378"/>
      <c r="D588" s="158"/>
      <c r="E588" s="159">
        <v>2017</v>
      </c>
      <c r="F588" s="160"/>
      <c r="G588" s="161">
        <f t="shared" si="78"/>
        <v>0</v>
      </c>
      <c r="H588" s="162"/>
      <c r="I588" s="162"/>
      <c r="J588" s="162"/>
      <c r="K588" s="163"/>
      <c r="L588" s="396"/>
      <c r="M588" s="67"/>
      <c r="N588" s="383"/>
      <c r="O588" s="437"/>
      <c r="P588" s="459"/>
    </row>
    <row r="589" spans="1:16" ht="15.6" x14ac:dyDescent="0.3">
      <c r="A589" s="440"/>
      <c r="B589" s="375"/>
      <c r="C589" s="378"/>
      <c r="D589" s="158"/>
      <c r="E589" s="159">
        <v>2018</v>
      </c>
      <c r="F589" s="160"/>
      <c r="G589" s="161">
        <f t="shared" si="78"/>
        <v>0</v>
      </c>
      <c r="H589" s="162"/>
      <c r="I589" s="162"/>
      <c r="J589" s="162"/>
      <c r="K589" s="163"/>
      <c r="L589" s="396"/>
      <c r="M589" s="67"/>
      <c r="N589" s="383"/>
      <c r="O589" s="437"/>
      <c r="P589" s="459"/>
    </row>
    <row r="590" spans="1:16" ht="15.6" x14ac:dyDescent="0.3">
      <c r="A590" s="440"/>
      <c r="B590" s="375"/>
      <c r="C590" s="378"/>
      <c r="D590" s="158"/>
      <c r="E590" s="159">
        <v>2019</v>
      </c>
      <c r="F590" s="160"/>
      <c r="G590" s="161">
        <f t="shared" si="78"/>
        <v>0</v>
      </c>
      <c r="H590" s="162"/>
      <c r="I590" s="162"/>
      <c r="J590" s="162"/>
      <c r="K590" s="163"/>
      <c r="L590" s="396"/>
      <c r="M590" s="67"/>
      <c r="N590" s="383"/>
      <c r="O590" s="437"/>
      <c r="P590" s="459"/>
    </row>
    <row r="591" spans="1:16" ht="16.2" thickBot="1" x14ac:dyDescent="0.35">
      <c r="A591" s="440"/>
      <c r="B591" s="376"/>
      <c r="C591" s="379"/>
      <c r="D591" s="164">
        <v>10000</v>
      </c>
      <c r="E591" s="165">
        <v>2020</v>
      </c>
      <c r="F591" s="166"/>
      <c r="G591" s="167">
        <v>39000</v>
      </c>
      <c r="H591" s="162">
        <f>G591*0.3</f>
        <v>11700</v>
      </c>
      <c r="I591" s="162">
        <f>G591*0.55</f>
        <v>21450</v>
      </c>
      <c r="J591" s="162">
        <f>G591*0.05</f>
        <v>1950</v>
      </c>
      <c r="K591" s="163">
        <f>G591*0.1</f>
        <v>3900</v>
      </c>
      <c r="L591" s="396"/>
      <c r="M591" s="112"/>
      <c r="N591" s="383"/>
      <c r="O591" s="437"/>
      <c r="P591" s="459"/>
    </row>
    <row r="592" spans="1:16" ht="15.6" customHeight="1" x14ac:dyDescent="0.3">
      <c r="A592" s="440"/>
      <c r="B592" s="374" t="s">
        <v>294</v>
      </c>
      <c r="C592" s="377" t="s">
        <v>152</v>
      </c>
      <c r="D592" s="152">
        <v>1000</v>
      </c>
      <c r="E592" s="153">
        <v>2014</v>
      </c>
      <c r="F592" s="154"/>
      <c r="G592" s="155">
        <v>30000</v>
      </c>
      <c r="H592" s="162">
        <f>G592*0.3</f>
        <v>9000</v>
      </c>
      <c r="I592" s="162">
        <f>G592*0.55</f>
        <v>16500</v>
      </c>
      <c r="J592" s="162">
        <f>G592*0.05</f>
        <v>1500</v>
      </c>
      <c r="K592" s="163">
        <f>G592*0.1</f>
        <v>3000</v>
      </c>
      <c r="L592" s="396"/>
      <c r="M592" s="109"/>
      <c r="N592" s="436"/>
      <c r="O592" s="437"/>
      <c r="P592" s="459"/>
    </row>
    <row r="593" spans="1:16" ht="15.6" x14ac:dyDescent="0.3">
      <c r="A593" s="440"/>
      <c r="B593" s="375"/>
      <c r="C593" s="378"/>
      <c r="D593" s="158"/>
      <c r="E593" s="159">
        <v>2015</v>
      </c>
      <c r="F593" s="160"/>
      <c r="G593" s="161">
        <f t="shared" si="78"/>
        <v>0</v>
      </c>
      <c r="H593" s="162"/>
      <c r="I593" s="162"/>
      <c r="J593" s="162"/>
      <c r="K593" s="170"/>
      <c r="L593" s="396"/>
      <c r="M593" s="110"/>
      <c r="N593" s="436"/>
      <c r="O593" s="437"/>
      <c r="P593" s="459"/>
    </row>
    <row r="594" spans="1:16" ht="15.6" x14ac:dyDescent="0.3">
      <c r="A594" s="440"/>
      <c r="B594" s="375"/>
      <c r="C594" s="378"/>
      <c r="D594" s="158"/>
      <c r="E594" s="159">
        <v>2016</v>
      </c>
      <c r="F594" s="160"/>
      <c r="G594" s="161">
        <f t="shared" si="78"/>
        <v>0</v>
      </c>
      <c r="H594" s="162"/>
      <c r="I594" s="162"/>
      <c r="J594" s="162"/>
      <c r="K594" s="170"/>
      <c r="L594" s="396"/>
      <c r="M594" s="110"/>
      <c r="N594" s="436"/>
      <c r="O594" s="437"/>
      <c r="P594" s="459"/>
    </row>
    <row r="595" spans="1:16" ht="15.6" x14ac:dyDescent="0.3">
      <c r="A595" s="440"/>
      <c r="B595" s="375"/>
      <c r="C595" s="378"/>
      <c r="D595" s="158"/>
      <c r="E595" s="159">
        <v>2017</v>
      </c>
      <c r="F595" s="160"/>
      <c r="G595" s="161">
        <f t="shared" si="78"/>
        <v>0</v>
      </c>
      <c r="H595" s="162"/>
      <c r="I595" s="162"/>
      <c r="J595" s="162"/>
      <c r="K595" s="170"/>
      <c r="L595" s="396"/>
      <c r="M595" s="110"/>
      <c r="N595" s="436"/>
      <c r="O595" s="437"/>
      <c r="P595" s="459"/>
    </row>
    <row r="596" spans="1:16" ht="15.6" x14ac:dyDescent="0.3">
      <c r="A596" s="440"/>
      <c r="B596" s="375"/>
      <c r="C596" s="378"/>
      <c r="D596" s="158"/>
      <c r="E596" s="159">
        <v>2018</v>
      </c>
      <c r="F596" s="160"/>
      <c r="G596" s="161">
        <f t="shared" si="78"/>
        <v>0</v>
      </c>
      <c r="H596" s="162"/>
      <c r="I596" s="162"/>
      <c r="J596" s="162"/>
      <c r="K596" s="170"/>
      <c r="L596" s="396"/>
      <c r="M596" s="110"/>
      <c r="N596" s="436"/>
      <c r="O596" s="437"/>
      <c r="P596" s="459"/>
    </row>
    <row r="597" spans="1:16" ht="15.6" x14ac:dyDescent="0.3">
      <c r="A597" s="440"/>
      <c r="B597" s="375"/>
      <c r="C597" s="378"/>
      <c r="D597" s="158"/>
      <c r="E597" s="159">
        <v>2019</v>
      </c>
      <c r="F597" s="160"/>
      <c r="G597" s="161">
        <f t="shared" si="78"/>
        <v>0</v>
      </c>
      <c r="H597" s="162"/>
      <c r="I597" s="162"/>
      <c r="J597" s="162"/>
      <c r="K597" s="170"/>
      <c r="L597" s="396"/>
      <c r="M597" s="110"/>
      <c r="N597" s="436"/>
      <c r="O597" s="437"/>
      <c r="P597" s="459"/>
    </row>
    <row r="598" spans="1:16" ht="16.2" thickBot="1" x14ac:dyDescent="0.35">
      <c r="A598" s="440"/>
      <c r="B598" s="376"/>
      <c r="C598" s="379"/>
      <c r="D598" s="164">
        <v>15000</v>
      </c>
      <c r="E598" s="165">
        <v>2020</v>
      </c>
      <c r="F598" s="166"/>
      <c r="G598" s="167">
        <v>30000</v>
      </c>
      <c r="H598" s="162">
        <f>G598*0.3</f>
        <v>9000</v>
      </c>
      <c r="I598" s="162">
        <f>G598*0.55</f>
        <v>16500</v>
      </c>
      <c r="J598" s="162">
        <f>G598*0.05</f>
        <v>1500</v>
      </c>
      <c r="K598" s="163">
        <f>G598*0.1</f>
        <v>3000</v>
      </c>
      <c r="L598" s="397"/>
      <c r="M598" s="111"/>
      <c r="N598" s="436"/>
      <c r="O598" s="437"/>
      <c r="P598" s="459"/>
    </row>
    <row r="599" spans="1:16" s="96" customFormat="1" ht="16.2" thickBot="1" x14ac:dyDescent="0.35">
      <c r="A599" s="466" t="s">
        <v>42</v>
      </c>
      <c r="B599" s="467"/>
      <c r="C599" s="467"/>
      <c r="D599" s="467"/>
      <c r="E599" s="467"/>
      <c r="F599" s="467"/>
      <c r="G599" s="467"/>
      <c r="H599" s="467"/>
      <c r="I599" s="467"/>
      <c r="J599" s="467"/>
      <c r="K599" s="467"/>
      <c r="L599" s="467"/>
      <c r="M599" s="467"/>
      <c r="N599" s="468"/>
      <c r="O599" s="469"/>
      <c r="P599" s="95"/>
    </row>
    <row r="600" spans="1:16" ht="16.2" thickBot="1" x14ac:dyDescent="0.35">
      <c r="A600" s="440" t="s">
        <v>43</v>
      </c>
      <c r="B600" s="470" t="s">
        <v>44</v>
      </c>
      <c r="C600" s="460" t="s">
        <v>123</v>
      </c>
      <c r="D600" s="133" t="str">
        <f>D607</f>
        <v>0,75 км</v>
      </c>
      <c r="E600" s="11">
        <v>2014</v>
      </c>
      <c r="F600" s="105"/>
      <c r="G600" s="138">
        <f>G607+G614+G621</f>
        <v>2000</v>
      </c>
      <c r="H600" s="138">
        <f t="shared" ref="H600:K600" si="81">H607+H614+H621</f>
        <v>600</v>
      </c>
      <c r="I600" s="138">
        <f t="shared" si="81"/>
        <v>1100</v>
      </c>
      <c r="J600" s="138">
        <f t="shared" si="81"/>
        <v>100</v>
      </c>
      <c r="K600" s="138">
        <f t="shared" si="81"/>
        <v>200</v>
      </c>
      <c r="L600" s="135"/>
      <c r="M600" s="66"/>
      <c r="N600" s="436" t="s">
        <v>47</v>
      </c>
      <c r="O600" s="437"/>
      <c r="P600" s="71" t="s">
        <v>121</v>
      </c>
    </row>
    <row r="601" spans="1:16" ht="16.2" thickBot="1" x14ac:dyDescent="0.35">
      <c r="A601" s="440"/>
      <c r="B601" s="471"/>
      <c r="C601" s="461"/>
      <c r="D601" s="132" t="str">
        <f>D608</f>
        <v>0,75 км</v>
      </c>
      <c r="E601" s="17">
        <v>2015</v>
      </c>
      <c r="F601" s="106"/>
      <c r="G601" s="138">
        <f t="shared" ref="G601:K606" si="82">G608+G615+G622</f>
        <v>2000</v>
      </c>
      <c r="H601" s="138">
        <f t="shared" si="82"/>
        <v>600</v>
      </c>
      <c r="I601" s="138">
        <f t="shared" si="82"/>
        <v>1100</v>
      </c>
      <c r="J601" s="138">
        <f t="shared" si="82"/>
        <v>100</v>
      </c>
      <c r="K601" s="138">
        <f t="shared" si="82"/>
        <v>200</v>
      </c>
      <c r="L601" s="136"/>
      <c r="M601" s="67"/>
      <c r="N601" s="436"/>
      <c r="O601" s="437"/>
      <c r="P601" s="71"/>
    </row>
    <row r="602" spans="1:16" ht="47.4" thickBot="1" x14ac:dyDescent="0.35">
      <c r="A602" s="440"/>
      <c r="B602" s="471"/>
      <c r="C602" s="461"/>
      <c r="D602" s="132" t="str">
        <f>D616</f>
        <v>1,5 км водопровода; 
1,75 км линий электропередач</v>
      </c>
      <c r="E602" s="17">
        <v>2016</v>
      </c>
      <c r="F602" s="106"/>
      <c r="G602" s="138">
        <f t="shared" si="82"/>
        <v>3250</v>
      </c>
      <c r="H602" s="138">
        <f t="shared" si="82"/>
        <v>975</v>
      </c>
      <c r="I602" s="138">
        <f t="shared" si="82"/>
        <v>1787.5000000000002</v>
      </c>
      <c r="J602" s="138">
        <f t="shared" si="82"/>
        <v>162.5</v>
      </c>
      <c r="K602" s="138">
        <f t="shared" si="82"/>
        <v>325</v>
      </c>
      <c r="L602" s="136"/>
      <c r="M602" s="67"/>
      <c r="N602" s="436"/>
      <c r="O602" s="437"/>
      <c r="P602" s="71"/>
    </row>
    <row r="603" spans="1:16" ht="47.4" thickBot="1" x14ac:dyDescent="0.35">
      <c r="A603" s="440"/>
      <c r="B603" s="471"/>
      <c r="C603" s="461"/>
      <c r="D603" s="132" t="str">
        <f>D617</f>
        <v>1,5 км водопровода; 
1,75 км линий электропередач</v>
      </c>
      <c r="E603" s="17">
        <v>2017</v>
      </c>
      <c r="F603" s="106"/>
      <c r="G603" s="138">
        <f t="shared" si="82"/>
        <v>3250</v>
      </c>
      <c r="H603" s="138">
        <f t="shared" si="82"/>
        <v>975</v>
      </c>
      <c r="I603" s="138">
        <f t="shared" si="82"/>
        <v>1787.5000000000002</v>
      </c>
      <c r="J603" s="138">
        <f t="shared" si="82"/>
        <v>162.5</v>
      </c>
      <c r="K603" s="138">
        <f t="shared" si="82"/>
        <v>325</v>
      </c>
      <c r="L603" s="136"/>
      <c r="M603" s="67"/>
      <c r="N603" s="436"/>
      <c r="O603" s="437"/>
      <c r="P603" s="71"/>
    </row>
    <row r="604" spans="1:16" ht="47.4" thickBot="1" x14ac:dyDescent="0.35">
      <c r="A604" s="440"/>
      <c r="B604" s="471"/>
      <c r="C604" s="461"/>
      <c r="D604" s="132" t="str">
        <f>D625</f>
        <v>1  км водопровода, 1 км. линий электропередач</v>
      </c>
      <c r="E604" s="17">
        <v>2018</v>
      </c>
      <c r="F604" s="106"/>
      <c r="G604" s="138">
        <f t="shared" si="82"/>
        <v>2500</v>
      </c>
      <c r="H604" s="138">
        <f t="shared" si="82"/>
        <v>750</v>
      </c>
      <c r="I604" s="138">
        <f t="shared" si="82"/>
        <v>1375</v>
      </c>
      <c r="J604" s="138">
        <f t="shared" si="82"/>
        <v>125</v>
      </c>
      <c r="K604" s="138">
        <f t="shared" si="82"/>
        <v>250</v>
      </c>
      <c r="L604" s="136"/>
      <c r="M604" s="67"/>
      <c r="N604" s="436"/>
      <c r="O604" s="437"/>
      <c r="P604" s="71"/>
    </row>
    <row r="605" spans="1:16" ht="47.4" thickBot="1" x14ac:dyDescent="0.35">
      <c r="A605" s="440"/>
      <c r="B605" s="471"/>
      <c r="C605" s="461"/>
      <c r="D605" s="132" t="str">
        <f>D626</f>
        <v>1,5 км водопровода, 1,75  км. линий электропередач</v>
      </c>
      <c r="E605" s="17">
        <v>2019</v>
      </c>
      <c r="F605" s="106"/>
      <c r="G605" s="138">
        <f t="shared" si="82"/>
        <v>3250</v>
      </c>
      <c r="H605" s="138">
        <f t="shared" si="82"/>
        <v>975</v>
      </c>
      <c r="I605" s="138">
        <f t="shared" si="82"/>
        <v>1787.5000000000002</v>
      </c>
      <c r="J605" s="138">
        <f t="shared" si="82"/>
        <v>162.5</v>
      </c>
      <c r="K605" s="138">
        <f t="shared" si="82"/>
        <v>325</v>
      </c>
      <c r="L605" s="136"/>
      <c r="M605" s="67"/>
      <c r="N605" s="436"/>
      <c r="O605" s="437"/>
      <c r="P605" s="71"/>
    </row>
    <row r="606" spans="1:16" ht="16.2" thickBot="1" x14ac:dyDescent="0.35">
      <c r="A606" s="440"/>
      <c r="B606" s="472"/>
      <c r="C606" s="462"/>
      <c r="D606" s="134"/>
      <c r="E606" s="22">
        <v>2020</v>
      </c>
      <c r="F606" s="107"/>
      <c r="G606" s="138">
        <f t="shared" si="82"/>
        <v>0</v>
      </c>
      <c r="H606" s="138">
        <f t="shared" si="82"/>
        <v>0</v>
      </c>
      <c r="I606" s="138">
        <f t="shared" si="82"/>
        <v>0</v>
      </c>
      <c r="J606" s="138">
        <f t="shared" si="82"/>
        <v>0</v>
      </c>
      <c r="K606" s="138">
        <f t="shared" si="82"/>
        <v>0</v>
      </c>
      <c r="L606" s="137"/>
      <c r="M606" s="68"/>
      <c r="N606" s="436"/>
      <c r="O606" s="437"/>
      <c r="P606" s="71"/>
    </row>
    <row r="607" spans="1:16" ht="16.2" thickBot="1" x14ac:dyDescent="0.35">
      <c r="A607" s="440"/>
      <c r="B607" s="374" t="s">
        <v>259</v>
      </c>
      <c r="C607" s="429" t="s">
        <v>152</v>
      </c>
      <c r="D607" s="212" t="s">
        <v>261</v>
      </c>
      <c r="E607" s="153">
        <v>2014</v>
      </c>
      <c r="F607" s="154"/>
      <c r="G607" s="213">
        <v>2000</v>
      </c>
      <c r="H607" s="213">
        <f>G607*0.3</f>
        <v>600</v>
      </c>
      <c r="I607" s="213">
        <f>G607*0.55</f>
        <v>1100</v>
      </c>
      <c r="J607" s="213">
        <f>G607*0.05</f>
        <v>100</v>
      </c>
      <c r="K607" s="213">
        <f>G607*0.1</f>
        <v>200</v>
      </c>
      <c r="L607" s="463" t="s">
        <v>154</v>
      </c>
      <c r="M607" s="66"/>
      <c r="N607" s="436"/>
      <c r="O607" s="437"/>
      <c r="P607" s="71"/>
    </row>
    <row r="608" spans="1:16" ht="15.6" x14ac:dyDescent="0.3">
      <c r="A608" s="440"/>
      <c r="B608" s="375"/>
      <c r="C608" s="430"/>
      <c r="D608" s="214" t="s">
        <v>261</v>
      </c>
      <c r="E608" s="159">
        <v>2015</v>
      </c>
      <c r="F608" s="160"/>
      <c r="G608" s="154">
        <v>2000</v>
      </c>
      <c r="H608" s="213">
        <f>G608*0.3</f>
        <v>600</v>
      </c>
      <c r="I608" s="213">
        <f>G608*0.55</f>
        <v>1100</v>
      </c>
      <c r="J608" s="213">
        <f>G608*0.05</f>
        <v>100</v>
      </c>
      <c r="K608" s="213">
        <f>G608*0.1</f>
        <v>200</v>
      </c>
      <c r="L608" s="464"/>
      <c r="M608" s="67"/>
      <c r="N608" s="436"/>
      <c r="O608" s="437"/>
      <c r="P608" s="71"/>
    </row>
    <row r="609" spans="1:16" ht="15.6" x14ac:dyDescent="0.3">
      <c r="A609" s="440"/>
      <c r="B609" s="375"/>
      <c r="C609" s="430"/>
      <c r="D609" s="214"/>
      <c r="E609" s="159">
        <v>2016</v>
      </c>
      <c r="F609" s="160"/>
      <c r="G609" s="160"/>
      <c r="H609" s="160"/>
      <c r="I609" s="160"/>
      <c r="J609" s="160"/>
      <c r="K609" s="160"/>
      <c r="L609" s="464"/>
      <c r="M609" s="67"/>
      <c r="N609" s="436"/>
      <c r="O609" s="437"/>
      <c r="P609" s="71"/>
    </row>
    <row r="610" spans="1:16" ht="15.6" x14ac:dyDescent="0.3">
      <c r="A610" s="440"/>
      <c r="B610" s="375"/>
      <c r="C610" s="430"/>
      <c r="D610" s="214"/>
      <c r="E610" s="159">
        <v>2017</v>
      </c>
      <c r="F610" s="160"/>
      <c r="G610" s="160"/>
      <c r="H610" s="160"/>
      <c r="I610" s="160"/>
      <c r="J610" s="160"/>
      <c r="K610" s="160"/>
      <c r="L610" s="464"/>
      <c r="M610" s="67"/>
      <c r="N610" s="436"/>
      <c r="O610" s="437"/>
      <c r="P610" s="71"/>
    </row>
    <row r="611" spans="1:16" ht="15.6" x14ac:dyDescent="0.3">
      <c r="A611" s="440"/>
      <c r="B611" s="375"/>
      <c r="C611" s="430"/>
      <c r="D611" s="214"/>
      <c r="E611" s="159">
        <v>2018</v>
      </c>
      <c r="F611" s="160"/>
      <c r="G611" s="160"/>
      <c r="H611" s="160"/>
      <c r="I611" s="160"/>
      <c r="J611" s="160"/>
      <c r="K611" s="160"/>
      <c r="L611" s="464"/>
      <c r="M611" s="67"/>
      <c r="N611" s="436"/>
      <c r="O611" s="437"/>
      <c r="P611" s="71"/>
    </row>
    <row r="612" spans="1:16" ht="15.6" x14ac:dyDescent="0.3">
      <c r="A612" s="440"/>
      <c r="B612" s="375"/>
      <c r="C612" s="430"/>
      <c r="D612" s="214"/>
      <c r="E612" s="159">
        <v>2019</v>
      </c>
      <c r="F612" s="160"/>
      <c r="G612" s="160"/>
      <c r="H612" s="160"/>
      <c r="I612" s="160"/>
      <c r="J612" s="160"/>
      <c r="K612" s="160"/>
      <c r="L612" s="464"/>
      <c r="M612" s="67"/>
      <c r="N612" s="436"/>
      <c r="O612" s="437"/>
      <c r="P612" s="71"/>
    </row>
    <row r="613" spans="1:16" ht="16.2" thickBot="1" x14ac:dyDescent="0.35">
      <c r="A613" s="440"/>
      <c r="B613" s="376"/>
      <c r="C613" s="431"/>
      <c r="D613" s="215"/>
      <c r="E613" s="165">
        <v>2020</v>
      </c>
      <c r="F613" s="166"/>
      <c r="G613" s="166"/>
      <c r="H613" s="166"/>
      <c r="I613" s="166"/>
      <c r="J613" s="166"/>
      <c r="K613" s="166"/>
      <c r="L613" s="464"/>
      <c r="M613" s="68"/>
      <c r="N613" s="436"/>
      <c r="O613" s="437"/>
      <c r="P613" s="71"/>
    </row>
    <row r="614" spans="1:16" ht="15.6" x14ac:dyDescent="0.3">
      <c r="A614" s="440"/>
      <c r="B614" s="374" t="s">
        <v>260</v>
      </c>
      <c r="C614" s="429" t="s">
        <v>152</v>
      </c>
      <c r="D614" s="212"/>
      <c r="E614" s="153">
        <v>2014</v>
      </c>
      <c r="F614" s="154"/>
      <c r="G614" s="154"/>
      <c r="H614" s="154"/>
      <c r="I614" s="154"/>
      <c r="J614" s="154"/>
      <c r="K614" s="154"/>
      <c r="L614" s="464"/>
      <c r="M614" s="66"/>
      <c r="N614" s="436"/>
      <c r="O614" s="437"/>
      <c r="P614" s="71"/>
    </row>
    <row r="615" spans="1:16" ht="15.6" x14ac:dyDescent="0.3">
      <c r="A615" s="440"/>
      <c r="B615" s="375"/>
      <c r="C615" s="430"/>
      <c r="D615" s="214"/>
      <c r="E615" s="159">
        <v>2015</v>
      </c>
      <c r="F615" s="160"/>
      <c r="G615" s="160"/>
      <c r="H615" s="160"/>
      <c r="I615" s="160"/>
      <c r="J615" s="160"/>
      <c r="K615" s="160"/>
      <c r="L615" s="464"/>
      <c r="M615" s="67"/>
      <c r="N615" s="436"/>
      <c r="O615" s="437"/>
      <c r="P615" s="71"/>
    </row>
    <row r="616" spans="1:16" ht="46.8" x14ac:dyDescent="0.3">
      <c r="A616" s="440"/>
      <c r="B616" s="375"/>
      <c r="C616" s="430"/>
      <c r="D616" s="214" t="s">
        <v>262</v>
      </c>
      <c r="E616" s="159">
        <v>2016</v>
      </c>
      <c r="F616" s="160"/>
      <c r="G616" s="160">
        <v>3250</v>
      </c>
      <c r="H616" s="213">
        <f>G616*0.3</f>
        <v>975</v>
      </c>
      <c r="I616" s="213">
        <f>G616*0.55</f>
        <v>1787.5000000000002</v>
      </c>
      <c r="J616" s="213">
        <f>G616*0.05</f>
        <v>162.5</v>
      </c>
      <c r="K616" s="213">
        <f>G616*0.1</f>
        <v>325</v>
      </c>
      <c r="L616" s="464"/>
      <c r="M616" s="67"/>
      <c r="N616" s="436"/>
      <c r="O616" s="437"/>
      <c r="P616" s="71"/>
    </row>
    <row r="617" spans="1:16" ht="46.8" x14ac:dyDescent="0.3">
      <c r="A617" s="440"/>
      <c r="B617" s="375"/>
      <c r="C617" s="430"/>
      <c r="D617" s="214" t="s">
        <v>262</v>
      </c>
      <c r="E617" s="159">
        <v>2017</v>
      </c>
      <c r="F617" s="160"/>
      <c r="G617" s="160">
        <v>3250</v>
      </c>
      <c r="H617" s="213">
        <f>G617*0.3</f>
        <v>975</v>
      </c>
      <c r="I617" s="213">
        <f>G617*0.55</f>
        <v>1787.5000000000002</v>
      </c>
      <c r="J617" s="213">
        <f>G617*0.05</f>
        <v>162.5</v>
      </c>
      <c r="K617" s="213">
        <f>G617*0.1</f>
        <v>325</v>
      </c>
      <c r="L617" s="464"/>
      <c r="M617" s="67"/>
      <c r="N617" s="436"/>
      <c r="O617" s="437"/>
      <c r="P617" s="71"/>
    </row>
    <row r="618" spans="1:16" ht="15.6" x14ac:dyDescent="0.3">
      <c r="A618" s="440"/>
      <c r="B618" s="375"/>
      <c r="C618" s="430"/>
      <c r="D618" s="214"/>
      <c r="E618" s="159">
        <v>2018</v>
      </c>
      <c r="F618" s="160"/>
      <c r="G618" s="160"/>
      <c r="H618" s="160"/>
      <c r="I618" s="160"/>
      <c r="J618" s="160"/>
      <c r="K618" s="160"/>
      <c r="L618" s="464"/>
      <c r="M618" s="67"/>
      <c r="N618" s="436"/>
      <c r="O618" s="437"/>
      <c r="P618" s="71"/>
    </row>
    <row r="619" spans="1:16" ht="15.6" x14ac:dyDescent="0.3">
      <c r="A619" s="440"/>
      <c r="B619" s="375"/>
      <c r="C619" s="430"/>
      <c r="D619" s="214"/>
      <c r="E619" s="159">
        <v>2019</v>
      </c>
      <c r="F619" s="160"/>
      <c r="G619" s="160"/>
      <c r="H619" s="160"/>
      <c r="I619" s="160"/>
      <c r="J619" s="160"/>
      <c r="K619" s="160"/>
      <c r="L619" s="464"/>
      <c r="M619" s="67"/>
      <c r="N619" s="436"/>
      <c r="O619" s="437"/>
      <c r="P619" s="71"/>
    </row>
    <row r="620" spans="1:16" ht="16.2" thickBot="1" x14ac:dyDescent="0.35">
      <c r="A620" s="440"/>
      <c r="B620" s="376"/>
      <c r="C620" s="431"/>
      <c r="D620" s="215"/>
      <c r="E620" s="165">
        <v>2020</v>
      </c>
      <c r="F620" s="166"/>
      <c r="G620" s="166"/>
      <c r="H620" s="166"/>
      <c r="I620" s="166"/>
      <c r="J620" s="166"/>
      <c r="K620" s="166"/>
      <c r="L620" s="464"/>
      <c r="M620" s="68"/>
      <c r="N620" s="436"/>
      <c r="O620" s="437"/>
      <c r="P620" s="71"/>
    </row>
    <row r="621" spans="1:16" ht="15.6" x14ac:dyDescent="0.3">
      <c r="A621" s="440"/>
      <c r="B621" s="374" t="s">
        <v>277</v>
      </c>
      <c r="C621" s="429" t="s">
        <v>152</v>
      </c>
      <c r="D621" s="212"/>
      <c r="E621" s="153">
        <v>2014</v>
      </c>
      <c r="F621" s="154"/>
      <c r="G621" s="154"/>
      <c r="H621" s="154"/>
      <c r="I621" s="154"/>
      <c r="J621" s="154"/>
      <c r="K621" s="154"/>
      <c r="L621" s="464"/>
      <c r="M621" s="66"/>
      <c r="N621" s="436"/>
      <c r="O621" s="437"/>
      <c r="P621" s="71"/>
    </row>
    <row r="622" spans="1:16" ht="15.6" x14ac:dyDescent="0.3">
      <c r="A622" s="440"/>
      <c r="B622" s="375"/>
      <c r="C622" s="430"/>
      <c r="D622" s="214"/>
      <c r="E622" s="159">
        <v>2015</v>
      </c>
      <c r="F622" s="160"/>
      <c r="G622" s="160"/>
      <c r="H622" s="160"/>
      <c r="I622" s="160"/>
      <c r="J622" s="160"/>
      <c r="K622" s="160"/>
      <c r="L622" s="464"/>
      <c r="M622" s="67"/>
      <c r="N622" s="436"/>
      <c r="O622" s="437"/>
      <c r="P622" s="71"/>
    </row>
    <row r="623" spans="1:16" ht="15.6" x14ac:dyDescent="0.3">
      <c r="A623" s="440"/>
      <c r="B623" s="375"/>
      <c r="C623" s="430"/>
      <c r="D623" s="214"/>
      <c r="E623" s="159">
        <v>2016</v>
      </c>
      <c r="F623" s="160"/>
      <c r="G623" s="160"/>
      <c r="H623" s="160"/>
      <c r="I623" s="160"/>
      <c r="J623" s="160"/>
      <c r="K623" s="160"/>
      <c r="L623" s="464"/>
      <c r="M623" s="67"/>
      <c r="N623" s="436"/>
      <c r="O623" s="437"/>
      <c r="P623" s="71"/>
    </row>
    <row r="624" spans="1:16" ht="15.6" x14ac:dyDescent="0.3">
      <c r="A624" s="440"/>
      <c r="B624" s="375"/>
      <c r="C624" s="430"/>
      <c r="D624" s="214"/>
      <c r="E624" s="159">
        <v>2017</v>
      </c>
      <c r="F624" s="160"/>
      <c r="G624" s="160"/>
      <c r="H624" s="160"/>
      <c r="I624" s="160"/>
      <c r="J624" s="160"/>
      <c r="K624" s="160"/>
      <c r="L624" s="464"/>
      <c r="M624" s="67"/>
      <c r="N624" s="436"/>
      <c r="O624" s="437"/>
      <c r="P624" s="71"/>
    </row>
    <row r="625" spans="1:16" ht="46.8" x14ac:dyDescent="0.3">
      <c r="A625" s="440"/>
      <c r="B625" s="375"/>
      <c r="C625" s="430"/>
      <c r="D625" s="216" t="s">
        <v>278</v>
      </c>
      <c r="E625" s="159">
        <v>2018</v>
      </c>
      <c r="F625" s="160"/>
      <c r="G625" s="217">
        <v>2500</v>
      </c>
      <c r="H625" s="213">
        <f>G625*0.3</f>
        <v>750</v>
      </c>
      <c r="I625" s="213">
        <f>G625*0.55</f>
        <v>1375</v>
      </c>
      <c r="J625" s="213">
        <f>G625*0.05</f>
        <v>125</v>
      </c>
      <c r="K625" s="213">
        <f>G625*0.1</f>
        <v>250</v>
      </c>
      <c r="L625" s="464"/>
      <c r="M625" s="67"/>
      <c r="N625" s="436"/>
      <c r="O625" s="437"/>
      <c r="P625" s="71"/>
    </row>
    <row r="626" spans="1:16" ht="46.8" x14ac:dyDescent="0.3">
      <c r="A626" s="440"/>
      <c r="B626" s="375"/>
      <c r="C626" s="430"/>
      <c r="D626" s="216" t="s">
        <v>279</v>
      </c>
      <c r="E626" s="159">
        <v>2019</v>
      </c>
      <c r="F626" s="160"/>
      <c r="G626" s="217">
        <v>3250</v>
      </c>
      <c r="H626" s="213">
        <f>G626*0.3</f>
        <v>975</v>
      </c>
      <c r="I626" s="213">
        <f>G626*0.55</f>
        <v>1787.5000000000002</v>
      </c>
      <c r="J626" s="213">
        <f>G626*0.05</f>
        <v>162.5</v>
      </c>
      <c r="K626" s="213">
        <f>G626*0.1</f>
        <v>325</v>
      </c>
      <c r="L626" s="464"/>
      <c r="M626" s="67"/>
      <c r="N626" s="436"/>
      <c r="O626" s="437"/>
      <c r="P626" s="71"/>
    </row>
    <row r="627" spans="1:16" ht="16.2" thickBot="1" x14ac:dyDescent="0.35">
      <c r="A627" s="440"/>
      <c r="B627" s="376"/>
      <c r="C627" s="431"/>
      <c r="D627" s="215"/>
      <c r="E627" s="165">
        <v>2020</v>
      </c>
      <c r="F627" s="166"/>
      <c r="G627" s="166"/>
      <c r="H627" s="166"/>
      <c r="I627" s="166"/>
      <c r="J627" s="166"/>
      <c r="K627" s="166"/>
      <c r="L627" s="465"/>
      <c r="M627" s="68"/>
      <c r="N627" s="436"/>
      <c r="O627" s="437"/>
      <c r="P627" s="71"/>
    </row>
    <row r="628" spans="1:16" s="129" customFormat="1" ht="21.6" thickBot="1" x14ac:dyDescent="0.35">
      <c r="A628" s="432" t="s">
        <v>45</v>
      </c>
      <c r="B628" s="432"/>
      <c r="C628" s="432"/>
      <c r="D628" s="432"/>
      <c r="E628" s="432"/>
      <c r="F628" s="432"/>
      <c r="G628" s="432"/>
      <c r="H628" s="432"/>
      <c r="I628" s="432"/>
      <c r="J628" s="432"/>
      <c r="K628" s="432"/>
      <c r="L628" s="432"/>
      <c r="M628" s="432"/>
      <c r="N628" s="432"/>
      <c r="O628" s="432"/>
      <c r="P628" s="128"/>
    </row>
    <row r="629" spans="1:16" ht="16.2" thickBot="1" x14ac:dyDescent="0.35">
      <c r="A629" s="421">
        <v>41282</v>
      </c>
      <c r="B629" s="433" t="s">
        <v>46</v>
      </c>
      <c r="C629" s="10"/>
      <c r="D629" s="16">
        <f>D636+D643+D650+D657+D664+D671+D678+D685+D692+D699+D706+D713+D720+D727+D734</f>
        <v>10</v>
      </c>
      <c r="E629" s="11">
        <v>2014</v>
      </c>
      <c r="F629" s="127">
        <f>F636+F643+F650+F657+F664+F671+F678+F685+F692+F699+F706+F713+F720+F727+F734</f>
        <v>10</v>
      </c>
      <c r="G629" s="120">
        <f>G636+G643+G650+G657+G664+G671+G678+G685+G692+G699+G706+G713+G720+G727+G734</f>
        <v>3090</v>
      </c>
      <c r="H629" s="120">
        <f t="shared" ref="H629:K629" si="83">H636+H643+H650+H657+H664+H671+H678+H685+H692+H699+H706+H713+H720+H727+H734</f>
        <v>1545</v>
      </c>
      <c r="I629" s="120">
        <f t="shared" si="83"/>
        <v>1545</v>
      </c>
      <c r="J629" s="120">
        <f t="shared" si="83"/>
        <v>0</v>
      </c>
      <c r="K629" s="120">
        <f t="shared" si="83"/>
        <v>0</v>
      </c>
      <c r="L629" s="105"/>
      <c r="M629" s="66"/>
      <c r="N629" s="436" t="s">
        <v>47</v>
      </c>
      <c r="O629" s="437" t="s">
        <v>48</v>
      </c>
      <c r="P629" s="71" t="s">
        <v>122</v>
      </c>
    </row>
    <row r="630" spans="1:16" ht="16.2" thickBot="1" x14ac:dyDescent="0.35">
      <c r="A630" s="422"/>
      <c r="B630" s="434"/>
      <c r="C630" s="16"/>
      <c r="D630" s="16">
        <f t="shared" ref="D630:D635" si="84">D637+D644+D651+D658+D665+D672+D679+D686+D693+D700+D707+D714+D721+D728+D735</f>
        <v>15</v>
      </c>
      <c r="E630" s="17">
        <v>2015</v>
      </c>
      <c r="F630" s="127">
        <f t="shared" ref="F630:G630" si="85">F637+F644+F651+F658+F665+F672+F679+F686+F693+F700+F707+F714+F721+F728+F735</f>
        <v>15</v>
      </c>
      <c r="G630" s="120">
        <f t="shared" si="85"/>
        <v>4920</v>
      </c>
      <c r="H630" s="120">
        <f t="shared" ref="H630:K630" si="86">H637+H644+H651+H658+H665+H672+H679+H686+H693+H700+H707+H714+H721+H728+H735</f>
        <v>2460</v>
      </c>
      <c r="I630" s="120">
        <f t="shared" si="86"/>
        <v>2460</v>
      </c>
      <c r="J630" s="120">
        <f t="shared" si="86"/>
        <v>0</v>
      </c>
      <c r="K630" s="120">
        <f t="shared" si="86"/>
        <v>0</v>
      </c>
      <c r="L630" s="106"/>
      <c r="M630" s="67"/>
      <c r="N630" s="436"/>
      <c r="O630" s="437"/>
      <c r="P630" s="71"/>
    </row>
    <row r="631" spans="1:16" ht="16.2" thickBot="1" x14ac:dyDescent="0.35">
      <c r="A631" s="422"/>
      <c r="B631" s="434"/>
      <c r="C631" s="16"/>
      <c r="D631" s="16">
        <f t="shared" si="84"/>
        <v>15</v>
      </c>
      <c r="E631" s="17">
        <v>2016</v>
      </c>
      <c r="F631" s="127">
        <f t="shared" ref="F631:G631" si="87">F638+F645+F652+F659+F666+F673+F680+F687+F694+F701+F708+F715+F722+F729+F736</f>
        <v>15</v>
      </c>
      <c r="G631" s="120">
        <f t="shared" si="87"/>
        <v>3350</v>
      </c>
      <c r="H631" s="120">
        <f t="shared" ref="H631:K631" si="88">H638+H645+H652+H659+H666+H673+H680+H687+H694+H701+H708+H715+H722+H729+H736</f>
        <v>1675</v>
      </c>
      <c r="I631" s="120">
        <f t="shared" si="88"/>
        <v>1675</v>
      </c>
      <c r="J631" s="120">
        <f t="shared" si="88"/>
        <v>0</v>
      </c>
      <c r="K631" s="120">
        <f t="shared" si="88"/>
        <v>0</v>
      </c>
      <c r="L631" s="106"/>
      <c r="M631" s="67"/>
      <c r="N631" s="436"/>
      <c r="O631" s="437"/>
      <c r="P631" s="71"/>
    </row>
    <row r="632" spans="1:16" ht="16.2" thickBot="1" x14ac:dyDescent="0.35">
      <c r="A632" s="422"/>
      <c r="B632" s="434"/>
      <c r="C632" s="16"/>
      <c r="D632" s="16">
        <f t="shared" si="84"/>
        <v>14</v>
      </c>
      <c r="E632" s="17">
        <v>2017</v>
      </c>
      <c r="F632" s="127">
        <f t="shared" ref="F632:G632" si="89">F639+F646+F653+F660+F667+F674+F681+F688+F695+F702+F709+F716+F723+F730+F737</f>
        <v>14</v>
      </c>
      <c r="G632" s="120">
        <f t="shared" si="89"/>
        <v>6840</v>
      </c>
      <c r="H632" s="120">
        <f t="shared" ref="H632:K632" si="90">H639+H646+H653+H660+H667+H674+H681+H688+H695+H702+H709+H716+H723+H730+H737</f>
        <v>3420</v>
      </c>
      <c r="I632" s="120">
        <f t="shared" si="90"/>
        <v>3420</v>
      </c>
      <c r="J632" s="120">
        <f t="shared" si="90"/>
        <v>0</v>
      </c>
      <c r="K632" s="120">
        <f t="shared" si="90"/>
        <v>0</v>
      </c>
      <c r="L632" s="106"/>
      <c r="M632" s="67"/>
      <c r="N632" s="436"/>
      <c r="O632" s="437"/>
      <c r="P632" s="71"/>
    </row>
    <row r="633" spans="1:16" ht="16.2" thickBot="1" x14ac:dyDescent="0.35">
      <c r="A633" s="422"/>
      <c r="B633" s="434"/>
      <c r="C633" s="16"/>
      <c r="D633" s="16">
        <f t="shared" si="84"/>
        <v>14</v>
      </c>
      <c r="E633" s="17">
        <v>2018</v>
      </c>
      <c r="F633" s="127">
        <f t="shared" ref="F633:G633" si="91">F640+F647+F654+F661+F668+F675+F682+F689+F696+F703+F710+F717+F724+F731+F738</f>
        <v>14</v>
      </c>
      <c r="G633" s="120">
        <f t="shared" si="91"/>
        <v>5340</v>
      </c>
      <c r="H633" s="120">
        <f t="shared" ref="H633:K633" si="92">H640+H647+H654+H661+H668+H675+H682+H689+H696+H703+H710+H717+H724+H731+H738</f>
        <v>2670</v>
      </c>
      <c r="I633" s="120">
        <f t="shared" si="92"/>
        <v>2670</v>
      </c>
      <c r="J633" s="120">
        <f t="shared" si="92"/>
        <v>0</v>
      </c>
      <c r="K633" s="120">
        <f t="shared" si="92"/>
        <v>0</v>
      </c>
      <c r="L633" s="106"/>
      <c r="M633" s="67"/>
      <c r="N633" s="436"/>
      <c r="O633" s="437"/>
      <c r="P633" s="71"/>
    </row>
    <row r="634" spans="1:16" ht="16.2" thickBot="1" x14ac:dyDescent="0.35">
      <c r="A634" s="422"/>
      <c r="B634" s="434"/>
      <c r="C634" s="16"/>
      <c r="D634" s="16">
        <f t="shared" si="84"/>
        <v>13</v>
      </c>
      <c r="E634" s="17">
        <v>2019</v>
      </c>
      <c r="F634" s="127">
        <f t="shared" ref="F634:G634" si="93">F641+F648+F655+F662+F669+F676+F683+F690+F697+F704+F711+F718+F725+F732+F739</f>
        <v>13</v>
      </c>
      <c r="G634" s="120">
        <f t="shared" si="93"/>
        <v>3440</v>
      </c>
      <c r="H634" s="120">
        <f t="shared" ref="H634:K634" si="94">H641+H648+H655+H662+H669+H676+H683+H690+H697+H704+H711+H718+H725+H732+H739</f>
        <v>1720</v>
      </c>
      <c r="I634" s="120">
        <f t="shared" si="94"/>
        <v>1720</v>
      </c>
      <c r="J634" s="120">
        <f t="shared" si="94"/>
        <v>0</v>
      </c>
      <c r="K634" s="120">
        <f t="shared" si="94"/>
        <v>0</v>
      </c>
      <c r="L634" s="106"/>
      <c r="M634" s="67"/>
      <c r="N634" s="436"/>
      <c r="O634" s="437"/>
      <c r="P634" s="71"/>
    </row>
    <row r="635" spans="1:16" ht="16.2" thickBot="1" x14ac:dyDescent="0.35">
      <c r="A635" s="422"/>
      <c r="B635" s="435"/>
      <c r="C635" s="21"/>
      <c r="D635" s="30">
        <f t="shared" si="84"/>
        <v>12</v>
      </c>
      <c r="E635" s="22">
        <v>2020</v>
      </c>
      <c r="F635" s="127">
        <f t="shared" ref="F635:G635" si="95">F642+F649+F656+F663+F670+F677+F684+F691+F698+F705+F712+F719+F726+F733+F740</f>
        <v>12</v>
      </c>
      <c r="G635" s="120">
        <f t="shared" si="95"/>
        <v>3860</v>
      </c>
      <c r="H635" s="120">
        <f t="shared" ref="H635:K635" si="96">H642+H649+H656+H663+H670+H677+H684+H691+H698+H705+H712+H719+H726+H733+H740</f>
        <v>1930</v>
      </c>
      <c r="I635" s="120">
        <f t="shared" si="96"/>
        <v>1930</v>
      </c>
      <c r="J635" s="120">
        <f t="shared" si="96"/>
        <v>0</v>
      </c>
      <c r="K635" s="120">
        <f t="shared" si="96"/>
        <v>0</v>
      </c>
      <c r="L635" s="107"/>
      <c r="M635" s="68"/>
      <c r="N635" s="436"/>
      <c r="O635" s="437"/>
      <c r="P635" s="71"/>
    </row>
    <row r="636" spans="1:16" ht="18.600000000000001" thickBot="1" x14ac:dyDescent="0.35">
      <c r="A636" s="422"/>
      <c r="B636" s="249" t="s">
        <v>155</v>
      </c>
      <c r="C636" s="423" t="s">
        <v>244</v>
      </c>
      <c r="D636" s="176">
        <v>1</v>
      </c>
      <c r="E636" s="177">
        <v>2014</v>
      </c>
      <c r="F636" s="178">
        <v>1</v>
      </c>
      <c r="G636" s="179">
        <v>160</v>
      </c>
      <c r="H636" s="179">
        <f>G636*0.5</f>
        <v>80</v>
      </c>
      <c r="I636" s="179">
        <f>G636*0.5</f>
        <v>80</v>
      </c>
      <c r="J636" s="179"/>
      <c r="K636" s="179"/>
      <c r="L636" s="463" t="s">
        <v>154</v>
      </c>
      <c r="M636" s="66"/>
      <c r="N636" s="71"/>
      <c r="O636" s="71"/>
      <c r="P636" s="71"/>
    </row>
    <row r="637" spans="1:16" ht="18.600000000000001" thickBot="1" x14ac:dyDescent="0.35">
      <c r="A637" s="422"/>
      <c r="B637" s="250" t="s">
        <v>156</v>
      </c>
      <c r="C637" s="424"/>
      <c r="D637" s="180">
        <v>1</v>
      </c>
      <c r="E637" s="181">
        <v>2015</v>
      </c>
      <c r="F637" s="182">
        <v>1</v>
      </c>
      <c r="G637" s="183">
        <v>160</v>
      </c>
      <c r="H637" s="179">
        <f t="shared" ref="H637:H700" si="97">G637*0.5</f>
        <v>80</v>
      </c>
      <c r="I637" s="179">
        <f t="shared" ref="I637:I700" si="98">G637*0.5</f>
        <v>80</v>
      </c>
      <c r="J637" s="183"/>
      <c r="K637" s="183"/>
      <c r="L637" s="464"/>
      <c r="M637" s="67"/>
      <c r="N637" s="71"/>
      <c r="O637" s="71"/>
      <c r="P637" s="71"/>
    </row>
    <row r="638" spans="1:16" ht="18.600000000000001" thickBot="1" x14ac:dyDescent="0.35">
      <c r="A638" s="422"/>
      <c r="B638" s="250" t="s">
        <v>157</v>
      </c>
      <c r="C638" s="424"/>
      <c r="D638" s="180">
        <v>1</v>
      </c>
      <c r="E638" s="181">
        <v>2016</v>
      </c>
      <c r="F638" s="182">
        <v>1</v>
      </c>
      <c r="G638" s="183">
        <v>160</v>
      </c>
      <c r="H638" s="179">
        <f t="shared" si="97"/>
        <v>80</v>
      </c>
      <c r="I638" s="179">
        <f t="shared" si="98"/>
        <v>80</v>
      </c>
      <c r="J638" s="183"/>
      <c r="K638" s="183"/>
      <c r="L638" s="464"/>
      <c r="M638" s="67"/>
      <c r="N638" s="71"/>
      <c r="O638" s="71"/>
      <c r="P638" s="71"/>
    </row>
    <row r="639" spans="1:16" ht="18.600000000000001" thickBot="1" x14ac:dyDescent="0.35">
      <c r="A639" s="422"/>
      <c r="B639" s="250" t="s">
        <v>158</v>
      </c>
      <c r="C639" s="424"/>
      <c r="D639" s="180">
        <v>1</v>
      </c>
      <c r="E639" s="181">
        <v>2017</v>
      </c>
      <c r="F639" s="182">
        <v>1</v>
      </c>
      <c r="G639" s="183">
        <v>360</v>
      </c>
      <c r="H639" s="179">
        <f t="shared" si="97"/>
        <v>180</v>
      </c>
      <c r="I639" s="179">
        <f t="shared" si="98"/>
        <v>180</v>
      </c>
      <c r="J639" s="183"/>
      <c r="K639" s="183"/>
      <c r="L639" s="464"/>
      <c r="M639" s="67"/>
      <c r="N639" s="71"/>
      <c r="O639" s="71"/>
      <c r="P639" s="71"/>
    </row>
    <row r="640" spans="1:16" ht="18.600000000000001" thickBot="1" x14ac:dyDescent="0.35">
      <c r="A640" s="422"/>
      <c r="B640" s="250" t="s">
        <v>159</v>
      </c>
      <c r="C640" s="424"/>
      <c r="D640" s="180">
        <v>1</v>
      </c>
      <c r="E640" s="181">
        <v>2018</v>
      </c>
      <c r="F640" s="182">
        <v>1</v>
      </c>
      <c r="G640" s="183">
        <v>160</v>
      </c>
      <c r="H640" s="179">
        <f t="shared" si="97"/>
        <v>80</v>
      </c>
      <c r="I640" s="179">
        <f t="shared" si="98"/>
        <v>80</v>
      </c>
      <c r="J640" s="183"/>
      <c r="K640" s="183"/>
      <c r="L640" s="464"/>
      <c r="M640" s="67"/>
      <c r="N640" s="71"/>
      <c r="O640" s="71"/>
      <c r="P640" s="71"/>
    </row>
    <row r="641" spans="1:16" ht="18.600000000000001" thickBot="1" x14ac:dyDescent="0.35">
      <c r="A641" s="422"/>
      <c r="B641" s="250" t="s">
        <v>160</v>
      </c>
      <c r="C641" s="424"/>
      <c r="D641" s="180">
        <v>1</v>
      </c>
      <c r="E641" s="181">
        <v>2019</v>
      </c>
      <c r="F641" s="182">
        <v>1</v>
      </c>
      <c r="G641" s="183">
        <v>160</v>
      </c>
      <c r="H641" s="179">
        <f t="shared" si="97"/>
        <v>80</v>
      </c>
      <c r="I641" s="179">
        <f t="shared" si="98"/>
        <v>80</v>
      </c>
      <c r="J641" s="183"/>
      <c r="K641" s="183"/>
      <c r="L641" s="464"/>
      <c r="M641" s="67"/>
      <c r="N641" s="71"/>
      <c r="O641" s="71"/>
      <c r="P641" s="71"/>
    </row>
    <row r="642" spans="1:16" ht="18.600000000000001" thickBot="1" x14ac:dyDescent="0.35">
      <c r="A642" s="422"/>
      <c r="B642" s="251" t="s">
        <v>161</v>
      </c>
      <c r="C642" s="425"/>
      <c r="D642" s="184">
        <v>1</v>
      </c>
      <c r="E642" s="185">
        <v>2020</v>
      </c>
      <c r="F642" s="186">
        <v>1</v>
      </c>
      <c r="G642" s="187">
        <v>160</v>
      </c>
      <c r="H642" s="179">
        <f t="shared" si="97"/>
        <v>80</v>
      </c>
      <c r="I642" s="179">
        <f t="shared" si="98"/>
        <v>80</v>
      </c>
      <c r="J642" s="187"/>
      <c r="K642" s="187"/>
      <c r="L642" s="464"/>
      <c r="M642" s="68"/>
      <c r="N642" s="71"/>
      <c r="O642" s="71"/>
      <c r="P642" s="71"/>
    </row>
    <row r="643" spans="1:16" ht="36.6" thickBot="1" x14ac:dyDescent="0.35">
      <c r="A643" s="422"/>
      <c r="B643" s="249" t="s">
        <v>162</v>
      </c>
      <c r="C643" s="418" t="s">
        <v>245</v>
      </c>
      <c r="D643" s="188">
        <v>1</v>
      </c>
      <c r="E643" s="153">
        <v>2014</v>
      </c>
      <c r="F643" s="178">
        <v>1</v>
      </c>
      <c r="G643" s="179">
        <v>160</v>
      </c>
      <c r="H643" s="179">
        <f t="shared" si="97"/>
        <v>80</v>
      </c>
      <c r="I643" s="179">
        <f t="shared" si="98"/>
        <v>80</v>
      </c>
      <c r="J643" s="179"/>
      <c r="K643" s="179"/>
      <c r="L643" s="464"/>
      <c r="M643" s="66"/>
      <c r="N643" s="71"/>
      <c r="O643" s="71"/>
      <c r="P643" s="71"/>
    </row>
    <row r="644" spans="1:16" ht="18.600000000000001" thickBot="1" x14ac:dyDescent="0.35">
      <c r="A644" s="422"/>
      <c r="B644" s="250" t="s">
        <v>163</v>
      </c>
      <c r="C644" s="419"/>
      <c r="D644" s="189">
        <v>1</v>
      </c>
      <c r="E644" s="159">
        <v>2015</v>
      </c>
      <c r="F644" s="182">
        <v>1</v>
      </c>
      <c r="G644" s="183">
        <v>160</v>
      </c>
      <c r="H644" s="179">
        <f t="shared" si="97"/>
        <v>80</v>
      </c>
      <c r="I644" s="179">
        <f t="shared" si="98"/>
        <v>80</v>
      </c>
      <c r="J644" s="183"/>
      <c r="K644" s="183"/>
      <c r="L644" s="464"/>
      <c r="M644" s="67"/>
      <c r="N644" s="71"/>
      <c r="O644" s="71"/>
      <c r="P644" s="71"/>
    </row>
    <row r="645" spans="1:16" ht="18.600000000000001" thickBot="1" x14ac:dyDescent="0.35">
      <c r="A645" s="422"/>
      <c r="B645" s="250" t="s">
        <v>164</v>
      </c>
      <c r="C645" s="419"/>
      <c r="D645" s="189">
        <v>1</v>
      </c>
      <c r="E645" s="159">
        <v>2016</v>
      </c>
      <c r="F645" s="182">
        <v>1</v>
      </c>
      <c r="G645" s="183">
        <v>160</v>
      </c>
      <c r="H645" s="179">
        <f t="shared" si="97"/>
        <v>80</v>
      </c>
      <c r="I645" s="179">
        <f t="shared" si="98"/>
        <v>80</v>
      </c>
      <c r="J645" s="183"/>
      <c r="K645" s="183"/>
      <c r="L645" s="464"/>
      <c r="M645" s="67"/>
      <c r="N645" s="71"/>
      <c r="O645" s="71"/>
      <c r="P645" s="71"/>
    </row>
    <row r="646" spans="1:16" ht="18.600000000000001" thickBot="1" x14ac:dyDescent="0.35">
      <c r="A646" s="422"/>
      <c r="B646" s="250" t="s">
        <v>165</v>
      </c>
      <c r="C646" s="419"/>
      <c r="D646" s="189">
        <v>1</v>
      </c>
      <c r="E646" s="159">
        <v>2017</v>
      </c>
      <c r="F646" s="182">
        <v>1</v>
      </c>
      <c r="G646" s="183">
        <v>560</v>
      </c>
      <c r="H646" s="179">
        <f t="shared" si="97"/>
        <v>280</v>
      </c>
      <c r="I646" s="179">
        <f t="shared" si="98"/>
        <v>280</v>
      </c>
      <c r="J646" s="183"/>
      <c r="K646" s="183"/>
      <c r="L646" s="464"/>
      <c r="M646" s="67"/>
      <c r="N646" s="71"/>
      <c r="O646" s="71"/>
      <c r="P646" s="71"/>
    </row>
    <row r="647" spans="1:16" ht="18.600000000000001" thickBot="1" x14ac:dyDescent="0.35">
      <c r="A647" s="422"/>
      <c r="B647" s="250"/>
      <c r="C647" s="419"/>
      <c r="D647" s="189">
        <v>0</v>
      </c>
      <c r="E647" s="159">
        <v>2018</v>
      </c>
      <c r="F647" s="182">
        <v>0</v>
      </c>
      <c r="G647" s="183">
        <v>0</v>
      </c>
      <c r="H647" s="179">
        <f t="shared" si="97"/>
        <v>0</v>
      </c>
      <c r="I647" s="179">
        <f t="shared" si="98"/>
        <v>0</v>
      </c>
      <c r="J647" s="183"/>
      <c r="K647" s="183"/>
      <c r="L647" s="464"/>
      <c r="M647" s="67"/>
      <c r="N647" s="71"/>
      <c r="O647" s="71"/>
      <c r="P647" s="71"/>
    </row>
    <row r="648" spans="1:16" ht="18.600000000000001" thickBot="1" x14ac:dyDescent="0.35">
      <c r="A648" s="422"/>
      <c r="B648" s="250" t="s">
        <v>166</v>
      </c>
      <c r="C648" s="419"/>
      <c r="D648" s="189">
        <v>1</v>
      </c>
      <c r="E648" s="159">
        <v>2019</v>
      </c>
      <c r="F648" s="182">
        <v>1</v>
      </c>
      <c r="G648" s="183">
        <v>160</v>
      </c>
      <c r="H648" s="179">
        <f t="shared" si="97"/>
        <v>80</v>
      </c>
      <c r="I648" s="179">
        <f t="shared" si="98"/>
        <v>80</v>
      </c>
      <c r="J648" s="183"/>
      <c r="K648" s="183"/>
      <c r="L648" s="464"/>
      <c r="M648" s="67"/>
      <c r="N648" s="71"/>
      <c r="O648" s="71"/>
      <c r="P648" s="71"/>
    </row>
    <row r="649" spans="1:16" ht="18.600000000000001" thickBot="1" x14ac:dyDescent="0.35">
      <c r="A649" s="422"/>
      <c r="B649" s="251" t="s">
        <v>167</v>
      </c>
      <c r="C649" s="420"/>
      <c r="D649" s="190">
        <v>1</v>
      </c>
      <c r="E649" s="165">
        <v>2020</v>
      </c>
      <c r="F649" s="186">
        <v>1</v>
      </c>
      <c r="G649" s="187">
        <v>160</v>
      </c>
      <c r="H649" s="179">
        <f t="shared" si="97"/>
        <v>80</v>
      </c>
      <c r="I649" s="179">
        <f t="shared" si="98"/>
        <v>80</v>
      </c>
      <c r="J649" s="187"/>
      <c r="K649" s="187"/>
      <c r="L649" s="464"/>
      <c r="M649" s="68"/>
      <c r="N649" s="71"/>
      <c r="O649" s="71"/>
      <c r="P649" s="71"/>
    </row>
    <row r="650" spans="1:16" ht="36.6" thickBot="1" x14ac:dyDescent="0.35">
      <c r="A650" s="422"/>
      <c r="B650" s="249" t="s">
        <v>168</v>
      </c>
      <c r="C650" s="418" t="s">
        <v>246</v>
      </c>
      <c r="D650" s="188">
        <v>1</v>
      </c>
      <c r="E650" s="153">
        <v>2014</v>
      </c>
      <c r="F650" s="178">
        <v>1</v>
      </c>
      <c r="G650" s="179">
        <v>160</v>
      </c>
      <c r="H650" s="179">
        <f t="shared" si="97"/>
        <v>80</v>
      </c>
      <c r="I650" s="179">
        <f t="shared" si="98"/>
        <v>80</v>
      </c>
      <c r="J650" s="179"/>
      <c r="K650" s="179"/>
      <c r="L650" s="464"/>
      <c r="M650" s="66"/>
      <c r="N650" s="71"/>
      <c r="O650" s="71"/>
      <c r="P650" s="71"/>
    </row>
    <row r="651" spans="1:16" ht="18.600000000000001" thickBot="1" x14ac:dyDescent="0.35">
      <c r="A651" s="422"/>
      <c r="B651" s="250" t="s">
        <v>169</v>
      </c>
      <c r="C651" s="419"/>
      <c r="D651" s="191">
        <v>1</v>
      </c>
      <c r="E651" s="159">
        <v>2015</v>
      </c>
      <c r="F651" s="192">
        <v>1</v>
      </c>
      <c r="G651" s="183">
        <v>300</v>
      </c>
      <c r="H651" s="179">
        <f t="shared" si="97"/>
        <v>150</v>
      </c>
      <c r="I651" s="179">
        <f t="shared" si="98"/>
        <v>150</v>
      </c>
      <c r="J651" s="183"/>
      <c r="K651" s="183"/>
      <c r="L651" s="464"/>
      <c r="M651" s="67"/>
      <c r="N651" s="71"/>
      <c r="O651" s="71"/>
      <c r="P651" s="71"/>
    </row>
    <row r="652" spans="1:16" ht="18.600000000000001" thickBot="1" x14ac:dyDescent="0.35">
      <c r="A652" s="422"/>
      <c r="B652" s="250" t="s">
        <v>170</v>
      </c>
      <c r="C652" s="419"/>
      <c r="D652" s="189">
        <v>1</v>
      </c>
      <c r="E652" s="159">
        <v>2016</v>
      </c>
      <c r="F652" s="182">
        <v>1</v>
      </c>
      <c r="G652" s="183">
        <v>160</v>
      </c>
      <c r="H652" s="179">
        <f t="shared" si="97"/>
        <v>80</v>
      </c>
      <c r="I652" s="179">
        <f t="shared" si="98"/>
        <v>80</v>
      </c>
      <c r="J652" s="183"/>
      <c r="K652" s="183"/>
      <c r="L652" s="464"/>
      <c r="M652" s="67"/>
      <c r="N652" s="71"/>
      <c r="O652" s="71"/>
      <c r="P652" s="71"/>
    </row>
    <row r="653" spans="1:16" ht="18.600000000000001" thickBot="1" x14ac:dyDescent="0.35">
      <c r="A653" s="422"/>
      <c r="B653" s="250" t="s">
        <v>171</v>
      </c>
      <c r="C653" s="419"/>
      <c r="D653" s="189">
        <v>1</v>
      </c>
      <c r="E653" s="159">
        <v>2017</v>
      </c>
      <c r="F653" s="182">
        <v>1</v>
      </c>
      <c r="G653" s="183">
        <v>360</v>
      </c>
      <c r="H653" s="179">
        <f t="shared" si="97"/>
        <v>180</v>
      </c>
      <c r="I653" s="179">
        <f t="shared" si="98"/>
        <v>180</v>
      </c>
      <c r="J653" s="183"/>
      <c r="K653" s="183"/>
      <c r="L653" s="464"/>
      <c r="M653" s="67"/>
      <c r="N653" s="71"/>
      <c r="O653" s="71"/>
      <c r="P653" s="71"/>
    </row>
    <row r="654" spans="1:16" ht="18.600000000000001" thickBot="1" x14ac:dyDescent="0.35">
      <c r="A654" s="422"/>
      <c r="B654" s="250" t="s">
        <v>172</v>
      </c>
      <c r="C654" s="419"/>
      <c r="D654" s="189">
        <v>1</v>
      </c>
      <c r="E654" s="159">
        <v>2018</v>
      </c>
      <c r="F654" s="182">
        <v>1</v>
      </c>
      <c r="G654" s="183">
        <v>160</v>
      </c>
      <c r="H654" s="179">
        <f t="shared" si="97"/>
        <v>80</v>
      </c>
      <c r="I654" s="179">
        <f t="shared" si="98"/>
        <v>80</v>
      </c>
      <c r="J654" s="183"/>
      <c r="K654" s="183"/>
      <c r="L654" s="464"/>
      <c r="M654" s="67"/>
      <c r="N654" s="71"/>
      <c r="O654" s="71"/>
      <c r="P654" s="71"/>
    </row>
    <row r="655" spans="1:16" ht="18.600000000000001" thickBot="1" x14ac:dyDescent="0.35">
      <c r="A655" s="422"/>
      <c r="B655" s="250" t="s">
        <v>173</v>
      </c>
      <c r="C655" s="419"/>
      <c r="D655" s="189">
        <v>1</v>
      </c>
      <c r="E655" s="159">
        <v>2019</v>
      </c>
      <c r="F655" s="182">
        <v>1</v>
      </c>
      <c r="G655" s="183">
        <v>160</v>
      </c>
      <c r="H655" s="179">
        <f t="shared" si="97"/>
        <v>80</v>
      </c>
      <c r="I655" s="179">
        <f t="shared" si="98"/>
        <v>80</v>
      </c>
      <c r="J655" s="183"/>
      <c r="K655" s="183"/>
      <c r="L655" s="464"/>
      <c r="M655" s="67"/>
      <c r="N655" s="71"/>
      <c r="O655" s="71"/>
      <c r="P655" s="71"/>
    </row>
    <row r="656" spans="1:16" ht="18.600000000000001" thickBot="1" x14ac:dyDescent="0.4">
      <c r="A656" s="422"/>
      <c r="B656" s="252"/>
      <c r="C656" s="420"/>
      <c r="D656" s="193">
        <v>0</v>
      </c>
      <c r="E656" s="165">
        <v>2020</v>
      </c>
      <c r="F656" s="194">
        <v>0</v>
      </c>
      <c r="G656" s="187">
        <v>0</v>
      </c>
      <c r="H656" s="179">
        <f t="shared" si="97"/>
        <v>0</v>
      </c>
      <c r="I656" s="179">
        <f t="shared" si="98"/>
        <v>0</v>
      </c>
      <c r="J656" s="195"/>
      <c r="K656" s="195"/>
      <c r="L656" s="464"/>
      <c r="M656" s="68"/>
      <c r="N656" s="71"/>
      <c r="O656" s="71"/>
      <c r="P656" s="71"/>
    </row>
    <row r="657" spans="1:16" ht="36.6" thickBot="1" x14ac:dyDescent="0.35">
      <c r="A657" s="422"/>
      <c r="B657" s="253" t="s">
        <v>174</v>
      </c>
      <c r="C657" s="438" t="s">
        <v>247</v>
      </c>
      <c r="D657" s="196">
        <v>1</v>
      </c>
      <c r="E657" s="153">
        <v>2014</v>
      </c>
      <c r="F657" s="197">
        <v>1</v>
      </c>
      <c r="G657" s="198">
        <v>350</v>
      </c>
      <c r="H657" s="179">
        <f t="shared" si="97"/>
        <v>175</v>
      </c>
      <c r="I657" s="179">
        <f t="shared" si="98"/>
        <v>175</v>
      </c>
      <c r="J657" s="198"/>
      <c r="K657" s="198"/>
      <c r="L657" s="464"/>
      <c r="M657" s="66"/>
      <c r="N657" s="71"/>
      <c r="O657" s="71"/>
      <c r="P657" s="71"/>
    </row>
    <row r="658" spans="1:16" ht="36.6" thickBot="1" x14ac:dyDescent="0.35">
      <c r="A658" s="422"/>
      <c r="B658" s="254" t="s">
        <v>175</v>
      </c>
      <c r="C658" s="419"/>
      <c r="D658" s="191">
        <v>1</v>
      </c>
      <c r="E658" s="159">
        <v>2015</v>
      </c>
      <c r="F658" s="192">
        <v>1</v>
      </c>
      <c r="G658" s="183">
        <v>300</v>
      </c>
      <c r="H658" s="179">
        <f t="shared" si="97"/>
        <v>150</v>
      </c>
      <c r="I658" s="179">
        <f t="shared" si="98"/>
        <v>150</v>
      </c>
      <c r="J658" s="183"/>
      <c r="K658" s="183"/>
      <c r="L658" s="464"/>
      <c r="M658" s="67"/>
      <c r="N658" s="71"/>
      <c r="O658" s="71"/>
      <c r="P658" s="71"/>
    </row>
    <row r="659" spans="1:16" ht="18.600000000000001" thickBot="1" x14ac:dyDescent="0.35">
      <c r="A659" s="422"/>
      <c r="B659" s="250" t="s">
        <v>176</v>
      </c>
      <c r="C659" s="419"/>
      <c r="D659" s="189">
        <v>1</v>
      </c>
      <c r="E659" s="159">
        <v>2016</v>
      </c>
      <c r="F659" s="182">
        <v>1</v>
      </c>
      <c r="G659" s="183">
        <v>200</v>
      </c>
      <c r="H659" s="179">
        <f t="shared" si="97"/>
        <v>100</v>
      </c>
      <c r="I659" s="179">
        <f t="shared" si="98"/>
        <v>100</v>
      </c>
      <c r="J659" s="183"/>
      <c r="K659" s="183"/>
      <c r="L659" s="464"/>
      <c r="M659" s="67"/>
      <c r="N659" s="71"/>
      <c r="O659" s="71"/>
      <c r="P659" s="71"/>
    </row>
    <row r="660" spans="1:16" ht="18.600000000000001" thickBot="1" x14ac:dyDescent="0.35">
      <c r="A660" s="422"/>
      <c r="B660" s="250" t="s">
        <v>177</v>
      </c>
      <c r="C660" s="419"/>
      <c r="D660" s="189">
        <v>1</v>
      </c>
      <c r="E660" s="159">
        <v>2017</v>
      </c>
      <c r="F660" s="182">
        <v>1</v>
      </c>
      <c r="G660" s="183">
        <v>360</v>
      </c>
      <c r="H660" s="179">
        <f t="shared" si="97"/>
        <v>180</v>
      </c>
      <c r="I660" s="179">
        <f t="shared" si="98"/>
        <v>180</v>
      </c>
      <c r="J660" s="183"/>
      <c r="K660" s="183"/>
      <c r="L660" s="464"/>
      <c r="M660" s="67"/>
      <c r="N660" s="71"/>
      <c r="O660" s="71"/>
      <c r="P660" s="71"/>
    </row>
    <row r="661" spans="1:16" ht="36.6" thickBot="1" x14ac:dyDescent="0.35">
      <c r="A661" s="422"/>
      <c r="B661" s="250" t="s">
        <v>178</v>
      </c>
      <c r="C661" s="419"/>
      <c r="D661" s="189">
        <v>1</v>
      </c>
      <c r="E661" s="159">
        <v>2018</v>
      </c>
      <c r="F661" s="182">
        <v>1</v>
      </c>
      <c r="G661" s="183">
        <v>560</v>
      </c>
      <c r="H661" s="179">
        <f t="shared" si="97"/>
        <v>280</v>
      </c>
      <c r="I661" s="179">
        <f t="shared" si="98"/>
        <v>280</v>
      </c>
      <c r="J661" s="183"/>
      <c r="K661" s="183"/>
      <c r="L661" s="464"/>
      <c r="M661" s="67"/>
      <c r="N661" s="71"/>
      <c r="O661" s="71"/>
      <c r="P661" s="71"/>
    </row>
    <row r="662" spans="1:16" ht="18.600000000000001" thickBot="1" x14ac:dyDescent="0.4">
      <c r="A662" s="422"/>
      <c r="B662" s="255"/>
      <c r="C662" s="419"/>
      <c r="D662" s="189">
        <v>0</v>
      </c>
      <c r="E662" s="159">
        <v>2019</v>
      </c>
      <c r="F662" s="182">
        <v>0</v>
      </c>
      <c r="G662" s="183">
        <v>0</v>
      </c>
      <c r="H662" s="179">
        <f t="shared" si="97"/>
        <v>0</v>
      </c>
      <c r="I662" s="179">
        <f t="shared" si="98"/>
        <v>0</v>
      </c>
      <c r="J662" s="183"/>
      <c r="K662" s="183"/>
      <c r="L662" s="464"/>
      <c r="M662" s="67"/>
      <c r="N662" s="71"/>
      <c r="O662" s="71"/>
      <c r="P662" s="71"/>
    </row>
    <row r="663" spans="1:16" ht="36.6" thickBot="1" x14ac:dyDescent="0.35">
      <c r="A663" s="422"/>
      <c r="B663" s="256" t="s">
        <v>179</v>
      </c>
      <c r="C663" s="439"/>
      <c r="D663" s="199">
        <v>1</v>
      </c>
      <c r="E663" s="165">
        <v>2020</v>
      </c>
      <c r="F663" s="200">
        <v>1</v>
      </c>
      <c r="G663" s="201">
        <v>600</v>
      </c>
      <c r="H663" s="179">
        <f t="shared" si="97"/>
        <v>300</v>
      </c>
      <c r="I663" s="179">
        <f t="shared" si="98"/>
        <v>300</v>
      </c>
      <c r="J663" s="201"/>
      <c r="K663" s="201"/>
      <c r="L663" s="464"/>
      <c r="M663" s="68"/>
      <c r="N663" s="71"/>
      <c r="O663" s="71"/>
      <c r="P663" s="71"/>
    </row>
    <row r="664" spans="1:16" ht="18.600000000000001" thickBot="1" x14ac:dyDescent="0.4">
      <c r="A664" s="422"/>
      <c r="B664" s="257"/>
      <c r="C664" s="418" t="s">
        <v>248</v>
      </c>
      <c r="D664" s="188"/>
      <c r="E664" s="153">
        <v>2014</v>
      </c>
      <c r="F664" s="178"/>
      <c r="G664" s="179">
        <v>0</v>
      </c>
      <c r="H664" s="179">
        <f t="shared" si="97"/>
        <v>0</v>
      </c>
      <c r="I664" s="179">
        <f t="shared" si="98"/>
        <v>0</v>
      </c>
      <c r="J664" s="179"/>
      <c r="K664" s="179"/>
      <c r="L664" s="464"/>
      <c r="M664" s="66"/>
      <c r="N664" s="71"/>
      <c r="O664" s="71"/>
      <c r="P664" s="71"/>
    </row>
    <row r="665" spans="1:16" ht="36.6" thickBot="1" x14ac:dyDescent="0.35">
      <c r="A665" s="422"/>
      <c r="B665" s="254" t="s">
        <v>180</v>
      </c>
      <c r="C665" s="419"/>
      <c r="D665" s="196">
        <v>1</v>
      </c>
      <c r="E665" s="159">
        <v>2015</v>
      </c>
      <c r="F665" s="197">
        <v>1</v>
      </c>
      <c r="G665" s="183">
        <v>300</v>
      </c>
      <c r="H665" s="179">
        <f t="shared" si="97"/>
        <v>150</v>
      </c>
      <c r="I665" s="179">
        <f t="shared" si="98"/>
        <v>150</v>
      </c>
      <c r="J665" s="198"/>
      <c r="K665" s="198"/>
      <c r="L665" s="464"/>
      <c r="M665" s="67"/>
      <c r="N665" s="71"/>
      <c r="O665" s="71"/>
      <c r="P665" s="71"/>
    </row>
    <row r="666" spans="1:16" ht="18.600000000000001" thickBot="1" x14ac:dyDescent="0.35">
      <c r="A666" s="422"/>
      <c r="B666" s="250" t="s">
        <v>181</v>
      </c>
      <c r="C666" s="419"/>
      <c r="D666" s="189">
        <v>1</v>
      </c>
      <c r="E666" s="159">
        <v>2016</v>
      </c>
      <c r="F666" s="182">
        <v>1</v>
      </c>
      <c r="G666" s="183">
        <v>160</v>
      </c>
      <c r="H666" s="179">
        <f t="shared" si="97"/>
        <v>80</v>
      </c>
      <c r="I666" s="179">
        <f t="shared" si="98"/>
        <v>80</v>
      </c>
      <c r="J666" s="183"/>
      <c r="K666" s="183"/>
      <c r="L666" s="464"/>
      <c r="M666" s="67"/>
      <c r="N666" s="71"/>
      <c r="O666" s="71"/>
      <c r="P666" s="71"/>
    </row>
    <row r="667" spans="1:16" ht="54.6" thickBot="1" x14ac:dyDescent="0.35">
      <c r="A667" s="422"/>
      <c r="B667" s="250" t="s">
        <v>182</v>
      </c>
      <c r="C667" s="419"/>
      <c r="D667" s="189">
        <v>1</v>
      </c>
      <c r="E667" s="159">
        <v>2017</v>
      </c>
      <c r="F667" s="182">
        <v>1</v>
      </c>
      <c r="G667" s="183">
        <v>400</v>
      </c>
      <c r="H667" s="179">
        <f t="shared" si="97"/>
        <v>200</v>
      </c>
      <c r="I667" s="179">
        <f t="shared" si="98"/>
        <v>200</v>
      </c>
      <c r="J667" s="183"/>
      <c r="K667" s="183"/>
      <c r="L667" s="464"/>
      <c r="M667" s="67"/>
      <c r="N667" s="71"/>
      <c r="O667" s="71"/>
      <c r="P667" s="71"/>
    </row>
    <row r="668" spans="1:16" ht="36.6" thickBot="1" x14ac:dyDescent="0.35">
      <c r="A668" s="422"/>
      <c r="B668" s="250" t="s">
        <v>183</v>
      </c>
      <c r="C668" s="419"/>
      <c r="D668" s="189">
        <v>1</v>
      </c>
      <c r="E668" s="159">
        <v>2018</v>
      </c>
      <c r="F668" s="182">
        <v>1</v>
      </c>
      <c r="G668" s="183">
        <v>400</v>
      </c>
      <c r="H668" s="179">
        <f t="shared" si="97"/>
        <v>200</v>
      </c>
      <c r="I668" s="179">
        <f t="shared" si="98"/>
        <v>200</v>
      </c>
      <c r="J668" s="183"/>
      <c r="K668" s="183"/>
      <c r="L668" s="464"/>
      <c r="M668" s="67"/>
      <c r="N668" s="71"/>
      <c r="O668" s="71"/>
      <c r="P668" s="71"/>
    </row>
    <row r="669" spans="1:16" ht="18.600000000000001" thickBot="1" x14ac:dyDescent="0.35">
      <c r="A669" s="422"/>
      <c r="B669" s="250" t="s">
        <v>184</v>
      </c>
      <c r="C669" s="419"/>
      <c r="D669" s="191">
        <v>1</v>
      </c>
      <c r="E669" s="159">
        <v>2019</v>
      </c>
      <c r="F669" s="192">
        <v>1</v>
      </c>
      <c r="G669" s="183">
        <v>180</v>
      </c>
      <c r="H669" s="179">
        <f t="shared" si="97"/>
        <v>90</v>
      </c>
      <c r="I669" s="179">
        <f t="shared" si="98"/>
        <v>90</v>
      </c>
      <c r="J669" s="183"/>
      <c r="K669" s="183"/>
      <c r="L669" s="464"/>
      <c r="M669" s="67"/>
      <c r="N669" s="71"/>
      <c r="O669" s="71"/>
      <c r="P669" s="71"/>
    </row>
    <row r="670" spans="1:16" ht="36.6" thickBot="1" x14ac:dyDescent="0.35">
      <c r="A670" s="422"/>
      <c r="B670" s="251" t="s">
        <v>185</v>
      </c>
      <c r="C670" s="420"/>
      <c r="D670" s="203">
        <v>1</v>
      </c>
      <c r="E670" s="165">
        <v>2020</v>
      </c>
      <c r="F670" s="204">
        <v>1</v>
      </c>
      <c r="G670" s="187">
        <v>160</v>
      </c>
      <c r="H670" s="179">
        <f t="shared" si="97"/>
        <v>80</v>
      </c>
      <c r="I670" s="179">
        <f t="shared" si="98"/>
        <v>80</v>
      </c>
      <c r="J670" s="187"/>
      <c r="K670" s="187"/>
      <c r="L670" s="464"/>
      <c r="M670" s="68"/>
      <c r="N670" s="71"/>
      <c r="O670" s="71"/>
      <c r="P670" s="71"/>
    </row>
    <row r="671" spans="1:16" ht="36.6" thickBot="1" x14ac:dyDescent="0.35">
      <c r="A671" s="422"/>
      <c r="B671" s="249" t="s">
        <v>186</v>
      </c>
      <c r="C671" s="426" t="s">
        <v>249</v>
      </c>
      <c r="D671" s="205">
        <v>1</v>
      </c>
      <c r="E671" s="153">
        <v>2014</v>
      </c>
      <c r="F671" s="206">
        <v>1</v>
      </c>
      <c r="G671" s="179">
        <v>300</v>
      </c>
      <c r="H671" s="179">
        <f t="shared" si="97"/>
        <v>150</v>
      </c>
      <c r="I671" s="179">
        <f t="shared" si="98"/>
        <v>150</v>
      </c>
      <c r="J671" s="179"/>
      <c r="K671" s="179"/>
      <c r="L671" s="464"/>
      <c r="M671" s="66"/>
      <c r="N671" s="71"/>
      <c r="O671" s="71"/>
      <c r="P671" s="71"/>
    </row>
    <row r="672" spans="1:16" ht="18.600000000000001" thickBot="1" x14ac:dyDescent="0.35">
      <c r="A672" s="422"/>
      <c r="B672" s="254" t="s">
        <v>187</v>
      </c>
      <c r="C672" s="427"/>
      <c r="D672" s="196">
        <v>1</v>
      </c>
      <c r="E672" s="159">
        <v>2015</v>
      </c>
      <c r="F672" s="197">
        <v>1</v>
      </c>
      <c r="G672" s="183">
        <v>200</v>
      </c>
      <c r="H672" s="179">
        <f t="shared" si="97"/>
        <v>100</v>
      </c>
      <c r="I672" s="179">
        <f t="shared" si="98"/>
        <v>100</v>
      </c>
      <c r="J672" s="198"/>
      <c r="K672" s="198"/>
      <c r="L672" s="464"/>
      <c r="M672" s="67"/>
      <c r="N672" s="71"/>
      <c r="O672" s="71"/>
      <c r="P672" s="71"/>
    </row>
    <row r="673" spans="1:16" ht="18.600000000000001" thickBot="1" x14ac:dyDescent="0.35">
      <c r="A673" s="422"/>
      <c r="B673" s="250" t="s">
        <v>188</v>
      </c>
      <c r="C673" s="427"/>
      <c r="D673" s="189">
        <v>1</v>
      </c>
      <c r="E673" s="159">
        <v>2016</v>
      </c>
      <c r="F673" s="182">
        <v>1</v>
      </c>
      <c r="G673" s="183">
        <v>160</v>
      </c>
      <c r="H673" s="179">
        <f t="shared" si="97"/>
        <v>80</v>
      </c>
      <c r="I673" s="179">
        <f t="shared" si="98"/>
        <v>80</v>
      </c>
      <c r="J673" s="183"/>
      <c r="K673" s="183"/>
      <c r="L673" s="464"/>
      <c r="M673" s="67"/>
      <c r="N673" s="71"/>
      <c r="O673" s="71"/>
      <c r="P673" s="71"/>
    </row>
    <row r="674" spans="1:16" ht="18.600000000000001" thickBot="1" x14ac:dyDescent="0.35">
      <c r="A674" s="422"/>
      <c r="B674" s="250" t="s">
        <v>189</v>
      </c>
      <c r="C674" s="427"/>
      <c r="D674" s="189">
        <v>1</v>
      </c>
      <c r="E674" s="159">
        <v>2017</v>
      </c>
      <c r="F674" s="182">
        <v>1</v>
      </c>
      <c r="G674" s="183">
        <v>400</v>
      </c>
      <c r="H674" s="179">
        <f t="shared" si="97"/>
        <v>200</v>
      </c>
      <c r="I674" s="179">
        <f t="shared" si="98"/>
        <v>200</v>
      </c>
      <c r="J674" s="183"/>
      <c r="K674" s="183"/>
      <c r="L674" s="464"/>
      <c r="M674" s="67"/>
      <c r="N674" s="71"/>
      <c r="O674" s="71"/>
      <c r="P674" s="71"/>
    </row>
    <row r="675" spans="1:16" ht="36.6" thickBot="1" x14ac:dyDescent="0.35">
      <c r="A675" s="422"/>
      <c r="B675" s="250" t="s">
        <v>190</v>
      </c>
      <c r="C675" s="427"/>
      <c r="D675" s="189">
        <v>1</v>
      </c>
      <c r="E675" s="159">
        <v>2018</v>
      </c>
      <c r="F675" s="182">
        <v>1</v>
      </c>
      <c r="G675" s="183">
        <v>400</v>
      </c>
      <c r="H675" s="179">
        <f t="shared" si="97"/>
        <v>200</v>
      </c>
      <c r="I675" s="179">
        <f t="shared" si="98"/>
        <v>200</v>
      </c>
      <c r="J675" s="183"/>
      <c r="K675" s="183"/>
      <c r="L675" s="464"/>
      <c r="M675" s="67"/>
      <c r="N675" s="71"/>
      <c r="O675" s="71"/>
      <c r="P675" s="71"/>
    </row>
    <row r="676" spans="1:16" ht="18.600000000000001" thickBot="1" x14ac:dyDescent="0.35">
      <c r="A676" s="422"/>
      <c r="B676" s="250"/>
      <c r="C676" s="427"/>
      <c r="D676" s="191">
        <v>1</v>
      </c>
      <c r="E676" s="159">
        <v>2019</v>
      </c>
      <c r="F676" s="192">
        <v>1</v>
      </c>
      <c r="G676" s="183">
        <v>0</v>
      </c>
      <c r="H676" s="179">
        <f t="shared" si="97"/>
        <v>0</v>
      </c>
      <c r="I676" s="179">
        <f t="shared" si="98"/>
        <v>0</v>
      </c>
      <c r="J676" s="183"/>
      <c r="K676" s="183"/>
      <c r="L676" s="464"/>
      <c r="M676" s="67"/>
      <c r="N676" s="71"/>
      <c r="O676" s="71"/>
      <c r="P676" s="71"/>
    </row>
    <row r="677" spans="1:16" ht="18.600000000000001" thickBot="1" x14ac:dyDescent="0.35">
      <c r="A677" s="422"/>
      <c r="B677" s="251"/>
      <c r="C677" s="428"/>
      <c r="D677" s="203">
        <v>1</v>
      </c>
      <c r="E677" s="165">
        <v>2020</v>
      </c>
      <c r="F677" s="204">
        <v>1</v>
      </c>
      <c r="G677" s="187">
        <v>0</v>
      </c>
      <c r="H677" s="179">
        <f t="shared" si="97"/>
        <v>0</v>
      </c>
      <c r="I677" s="179">
        <f t="shared" si="98"/>
        <v>0</v>
      </c>
      <c r="J677" s="187"/>
      <c r="K677" s="187"/>
      <c r="L677" s="464"/>
      <c r="M677" s="68"/>
      <c r="N677" s="71"/>
      <c r="O677" s="71"/>
      <c r="P677" s="71"/>
    </row>
    <row r="678" spans="1:16" ht="18.600000000000001" thickBot="1" x14ac:dyDescent="0.35">
      <c r="A678" s="422"/>
      <c r="B678" s="249" t="s">
        <v>191</v>
      </c>
      <c r="C678" s="418" t="s">
        <v>250</v>
      </c>
      <c r="D678" s="205">
        <v>1</v>
      </c>
      <c r="E678" s="153">
        <v>2014</v>
      </c>
      <c r="F678" s="206">
        <v>1</v>
      </c>
      <c r="G678" s="179">
        <v>160</v>
      </c>
      <c r="H678" s="179">
        <f t="shared" si="97"/>
        <v>80</v>
      </c>
      <c r="I678" s="179">
        <f t="shared" si="98"/>
        <v>80</v>
      </c>
      <c r="J678" s="179"/>
      <c r="K678" s="179"/>
      <c r="L678" s="464"/>
      <c r="M678" s="66"/>
      <c r="N678" s="71"/>
      <c r="O678" s="71"/>
      <c r="P678" s="71"/>
    </row>
    <row r="679" spans="1:16" ht="18.600000000000001" thickBot="1" x14ac:dyDescent="0.35">
      <c r="A679" s="422"/>
      <c r="B679" s="254" t="s">
        <v>192</v>
      </c>
      <c r="C679" s="419"/>
      <c r="D679" s="196">
        <v>1</v>
      </c>
      <c r="E679" s="159">
        <v>2015</v>
      </c>
      <c r="F679" s="197">
        <v>1</v>
      </c>
      <c r="G679" s="183">
        <v>200</v>
      </c>
      <c r="H679" s="179">
        <f t="shared" si="97"/>
        <v>100</v>
      </c>
      <c r="I679" s="179">
        <f t="shared" si="98"/>
        <v>100</v>
      </c>
      <c r="J679" s="198"/>
      <c r="K679" s="198"/>
      <c r="L679" s="464"/>
      <c r="M679" s="67"/>
      <c r="N679" s="71"/>
      <c r="O679" s="71"/>
      <c r="P679" s="71"/>
    </row>
    <row r="680" spans="1:16" ht="18.600000000000001" thickBot="1" x14ac:dyDescent="0.35">
      <c r="A680" s="422"/>
      <c r="B680" s="250" t="s">
        <v>193</v>
      </c>
      <c r="C680" s="419"/>
      <c r="D680" s="191">
        <v>1</v>
      </c>
      <c r="E680" s="159">
        <v>2016</v>
      </c>
      <c r="F680" s="192">
        <v>1</v>
      </c>
      <c r="G680" s="183">
        <v>280</v>
      </c>
      <c r="H680" s="179">
        <f t="shared" si="97"/>
        <v>140</v>
      </c>
      <c r="I680" s="179">
        <f t="shared" si="98"/>
        <v>140</v>
      </c>
      <c r="J680" s="183"/>
      <c r="K680" s="183"/>
      <c r="L680" s="464"/>
      <c r="M680" s="67"/>
      <c r="N680" s="71"/>
      <c r="O680" s="71"/>
      <c r="P680" s="71"/>
    </row>
    <row r="681" spans="1:16" ht="18.600000000000001" thickBot="1" x14ac:dyDescent="0.35">
      <c r="A681" s="422"/>
      <c r="B681" s="250" t="s">
        <v>194</v>
      </c>
      <c r="C681" s="419"/>
      <c r="D681" s="207">
        <v>1</v>
      </c>
      <c r="E681" s="159">
        <v>2017</v>
      </c>
      <c r="F681" s="208">
        <v>1</v>
      </c>
      <c r="G681" s="183">
        <v>400</v>
      </c>
      <c r="H681" s="179">
        <f t="shared" si="97"/>
        <v>200</v>
      </c>
      <c r="I681" s="179">
        <f t="shared" si="98"/>
        <v>200</v>
      </c>
      <c r="J681" s="198"/>
      <c r="K681" s="198"/>
      <c r="L681" s="464"/>
      <c r="M681" s="67"/>
      <c r="N681" s="71"/>
      <c r="O681" s="71"/>
      <c r="P681" s="71"/>
    </row>
    <row r="682" spans="1:16" ht="36.6" thickBot="1" x14ac:dyDescent="0.35">
      <c r="A682" s="422"/>
      <c r="B682" s="250" t="s">
        <v>195</v>
      </c>
      <c r="C682" s="419"/>
      <c r="D682" s="189">
        <v>1</v>
      </c>
      <c r="E682" s="159">
        <v>2018</v>
      </c>
      <c r="F682" s="182">
        <v>1</v>
      </c>
      <c r="G682" s="183">
        <v>300</v>
      </c>
      <c r="H682" s="179">
        <f t="shared" si="97"/>
        <v>150</v>
      </c>
      <c r="I682" s="179">
        <f t="shared" si="98"/>
        <v>150</v>
      </c>
      <c r="J682" s="183"/>
      <c r="K682" s="183"/>
      <c r="L682" s="464"/>
      <c r="M682" s="67"/>
      <c r="N682" s="71"/>
      <c r="O682" s="71"/>
      <c r="P682" s="71"/>
    </row>
    <row r="683" spans="1:16" ht="18.600000000000001" thickBot="1" x14ac:dyDescent="0.4">
      <c r="A683" s="422"/>
      <c r="B683" s="258"/>
      <c r="C683" s="419"/>
      <c r="D683" s="209">
        <v>0</v>
      </c>
      <c r="E683" s="159">
        <v>2019</v>
      </c>
      <c r="F683" s="210">
        <v>0</v>
      </c>
      <c r="G683" s="202">
        <v>0</v>
      </c>
      <c r="H683" s="179">
        <f t="shared" si="97"/>
        <v>0</v>
      </c>
      <c r="I683" s="179">
        <f t="shared" si="98"/>
        <v>0</v>
      </c>
      <c r="J683" s="211"/>
      <c r="K683" s="211"/>
      <c r="L683" s="464"/>
      <c r="M683" s="67"/>
      <c r="N683" s="71"/>
      <c r="O683" s="71"/>
      <c r="P683" s="71"/>
    </row>
    <row r="684" spans="1:16" ht="36.6" thickBot="1" x14ac:dyDescent="0.35">
      <c r="A684" s="422"/>
      <c r="B684" s="251" t="s">
        <v>196</v>
      </c>
      <c r="C684" s="420"/>
      <c r="D684" s="203">
        <v>1</v>
      </c>
      <c r="E684" s="165">
        <v>2020</v>
      </c>
      <c r="F684" s="204">
        <v>1</v>
      </c>
      <c r="G684" s="187">
        <v>160</v>
      </c>
      <c r="H684" s="179">
        <f t="shared" si="97"/>
        <v>80</v>
      </c>
      <c r="I684" s="179">
        <f t="shared" si="98"/>
        <v>80</v>
      </c>
      <c r="J684" s="187"/>
      <c r="K684" s="187"/>
      <c r="L684" s="464"/>
      <c r="M684" s="68"/>
      <c r="N684" s="71"/>
      <c r="O684" s="71"/>
      <c r="P684" s="71"/>
    </row>
    <row r="685" spans="1:16" ht="18.600000000000001" thickBot="1" x14ac:dyDescent="0.35">
      <c r="A685" s="422"/>
      <c r="B685" s="249" t="s">
        <v>197</v>
      </c>
      <c r="C685" s="418" t="s">
        <v>251</v>
      </c>
      <c r="D685" s="205">
        <v>1</v>
      </c>
      <c r="E685" s="153">
        <v>2014</v>
      </c>
      <c r="F685" s="206">
        <v>1</v>
      </c>
      <c r="G685" s="179">
        <v>200</v>
      </c>
      <c r="H685" s="179">
        <f t="shared" si="97"/>
        <v>100</v>
      </c>
      <c r="I685" s="179">
        <f t="shared" si="98"/>
        <v>100</v>
      </c>
      <c r="J685" s="179"/>
      <c r="K685" s="179"/>
      <c r="L685" s="464"/>
      <c r="M685" s="66"/>
      <c r="N685" s="71"/>
      <c r="O685" s="71"/>
      <c r="P685" s="71"/>
    </row>
    <row r="686" spans="1:16" ht="36.6" thickBot="1" x14ac:dyDescent="0.35">
      <c r="A686" s="422"/>
      <c r="B686" s="254" t="s">
        <v>198</v>
      </c>
      <c r="C686" s="419"/>
      <c r="D686" s="196">
        <v>1</v>
      </c>
      <c r="E686" s="159">
        <v>2015</v>
      </c>
      <c r="F686" s="197">
        <v>1</v>
      </c>
      <c r="G686" s="183">
        <v>300</v>
      </c>
      <c r="H686" s="179">
        <f t="shared" si="97"/>
        <v>150</v>
      </c>
      <c r="I686" s="179">
        <f t="shared" si="98"/>
        <v>150</v>
      </c>
      <c r="J686" s="198"/>
      <c r="K686" s="198"/>
      <c r="L686" s="464"/>
      <c r="M686" s="67"/>
      <c r="N686" s="71"/>
      <c r="O686" s="71"/>
      <c r="P686" s="71"/>
    </row>
    <row r="687" spans="1:16" ht="18.600000000000001" thickBot="1" x14ac:dyDescent="0.35">
      <c r="A687" s="422"/>
      <c r="B687" s="250" t="s">
        <v>199</v>
      </c>
      <c r="C687" s="419"/>
      <c r="D687" s="189">
        <v>1</v>
      </c>
      <c r="E687" s="159">
        <v>2016</v>
      </c>
      <c r="F687" s="182">
        <v>1</v>
      </c>
      <c r="G687" s="183">
        <v>200</v>
      </c>
      <c r="H687" s="179">
        <f t="shared" si="97"/>
        <v>100</v>
      </c>
      <c r="I687" s="179">
        <f t="shared" si="98"/>
        <v>100</v>
      </c>
      <c r="J687" s="183"/>
      <c r="K687" s="183"/>
      <c r="L687" s="464"/>
      <c r="M687" s="67"/>
      <c r="N687" s="71"/>
      <c r="O687" s="71"/>
      <c r="P687" s="71"/>
    </row>
    <row r="688" spans="1:16" ht="54.6" thickBot="1" x14ac:dyDescent="0.35">
      <c r="A688" s="422"/>
      <c r="B688" s="250" t="s">
        <v>182</v>
      </c>
      <c r="C688" s="419"/>
      <c r="D688" s="189">
        <v>1</v>
      </c>
      <c r="E688" s="159">
        <v>2017</v>
      </c>
      <c r="F688" s="182">
        <v>1</v>
      </c>
      <c r="G688" s="183">
        <v>400</v>
      </c>
      <c r="H688" s="179">
        <f t="shared" si="97"/>
        <v>200</v>
      </c>
      <c r="I688" s="179">
        <f t="shared" si="98"/>
        <v>200</v>
      </c>
      <c r="J688" s="183"/>
      <c r="K688" s="183"/>
      <c r="L688" s="464"/>
      <c r="M688" s="67"/>
      <c r="N688" s="71"/>
      <c r="O688" s="71"/>
      <c r="P688" s="71"/>
    </row>
    <row r="689" spans="1:16" ht="18.600000000000001" thickBot="1" x14ac:dyDescent="0.35">
      <c r="A689" s="422"/>
      <c r="B689" s="250" t="s">
        <v>200</v>
      </c>
      <c r="C689" s="419"/>
      <c r="D689" s="189">
        <v>1</v>
      </c>
      <c r="E689" s="159">
        <v>2018</v>
      </c>
      <c r="F689" s="182">
        <v>1</v>
      </c>
      <c r="G689" s="183">
        <v>260</v>
      </c>
      <c r="H689" s="179">
        <f t="shared" si="97"/>
        <v>130</v>
      </c>
      <c r="I689" s="179">
        <f t="shared" si="98"/>
        <v>130</v>
      </c>
      <c r="J689" s="183"/>
      <c r="K689" s="183"/>
      <c r="L689" s="464"/>
      <c r="M689" s="67"/>
      <c r="N689" s="71"/>
      <c r="O689" s="71"/>
      <c r="P689" s="71"/>
    </row>
    <row r="690" spans="1:16" ht="18.600000000000001" thickBot="1" x14ac:dyDescent="0.35">
      <c r="A690" s="422"/>
      <c r="B690" s="250" t="s">
        <v>201</v>
      </c>
      <c r="C690" s="419"/>
      <c r="D690" s="191">
        <v>1</v>
      </c>
      <c r="E690" s="159">
        <v>2019</v>
      </c>
      <c r="F690" s="192">
        <v>1</v>
      </c>
      <c r="G690" s="183">
        <v>280</v>
      </c>
      <c r="H690" s="179">
        <f t="shared" si="97"/>
        <v>140</v>
      </c>
      <c r="I690" s="179">
        <f t="shared" si="98"/>
        <v>140</v>
      </c>
      <c r="J690" s="183"/>
      <c r="K690" s="183"/>
      <c r="L690" s="464"/>
      <c r="M690" s="67"/>
      <c r="N690" s="71"/>
      <c r="O690" s="71"/>
      <c r="P690" s="71"/>
    </row>
    <row r="691" spans="1:16" ht="36.6" thickBot="1" x14ac:dyDescent="0.35">
      <c r="A691" s="422"/>
      <c r="B691" s="251" t="s">
        <v>202</v>
      </c>
      <c r="C691" s="420"/>
      <c r="D691" s="203">
        <v>1</v>
      </c>
      <c r="E691" s="165">
        <v>2020</v>
      </c>
      <c r="F691" s="204">
        <v>1</v>
      </c>
      <c r="G691" s="187">
        <v>260</v>
      </c>
      <c r="H691" s="179">
        <f t="shared" si="97"/>
        <v>130</v>
      </c>
      <c r="I691" s="179">
        <f t="shared" si="98"/>
        <v>130</v>
      </c>
      <c r="J691" s="187"/>
      <c r="K691" s="187"/>
      <c r="L691" s="464"/>
      <c r="M691" s="68"/>
      <c r="N691" s="71"/>
      <c r="O691" s="71"/>
      <c r="P691" s="71"/>
    </row>
    <row r="692" spans="1:16" ht="36.6" thickBot="1" x14ac:dyDescent="0.35">
      <c r="A692" s="422"/>
      <c r="B692" s="259" t="s">
        <v>203</v>
      </c>
      <c r="C692" s="418" t="s">
        <v>252</v>
      </c>
      <c r="D692" s="188"/>
      <c r="E692" s="153">
        <v>2014</v>
      </c>
      <c r="F692" s="178"/>
      <c r="G692" s="179">
        <v>500</v>
      </c>
      <c r="H692" s="179">
        <f t="shared" si="97"/>
        <v>250</v>
      </c>
      <c r="I692" s="179">
        <f t="shared" si="98"/>
        <v>250</v>
      </c>
      <c r="J692" s="179"/>
      <c r="K692" s="179"/>
      <c r="L692" s="464"/>
      <c r="M692" s="66"/>
      <c r="N692" s="71"/>
      <c r="O692" s="71"/>
      <c r="P692" s="71"/>
    </row>
    <row r="693" spans="1:16" ht="18.600000000000001" thickBot="1" x14ac:dyDescent="0.35">
      <c r="A693" s="422"/>
      <c r="B693" s="254" t="s">
        <v>204</v>
      </c>
      <c r="C693" s="419"/>
      <c r="D693" s="196">
        <v>1</v>
      </c>
      <c r="E693" s="159">
        <v>2015</v>
      </c>
      <c r="F693" s="197">
        <v>1</v>
      </c>
      <c r="G693" s="183">
        <v>200</v>
      </c>
      <c r="H693" s="179">
        <f t="shared" si="97"/>
        <v>100</v>
      </c>
      <c r="I693" s="179">
        <f t="shared" si="98"/>
        <v>100</v>
      </c>
      <c r="J693" s="198"/>
      <c r="K693" s="198"/>
      <c r="L693" s="464"/>
      <c r="M693" s="67"/>
      <c r="N693" s="71"/>
      <c r="O693" s="71"/>
      <c r="P693" s="71"/>
    </row>
    <row r="694" spans="1:16" ht="18.600000000000001" thickBot="1" x14ac:dyDescent="0.35">
      <c r="A694" s="422"/>
      <c r="B694" s="250" t="s">
        <v>205</v>
      </c>
      <c r="C694" s="419"/>
      <c r="D694" s="189">
        <v>1</v>
      </c>
      <c r="E694" s="159">
        <v>2016</v>
      </c>
      <c r="F694" s="182">
        <v>1</v>
      </c>
      <c r="G694" s="183">
        <v>200</v>
      </c>
      <c r="H694" s="179">
        <f t="shared" si="97"/>
        <v>100</v>
      </c>
      <c r="I694" s="179">
        <f t="shared" si="98"/>
        <v>100</v>
      </c>
      <c r="J694" s="183"/>
      <c r="K694" s="183"/>
      <c r="L694" s="464"/>
      <c r="M694" s="67"/>
      <c r="N694" s="71"/>
      <c r="O694" s="71"/>
      <c r="P694" s="71"/>
    </row>
    <row r="695" spans="1:16" ht="18.600000000000001" thickBot="1" x14ac:dyDescent="0.35">
      <c r="A695" s="422"/>
      <c r="B695" s="250" t="s">
        <v>206</v>
      </c>
      <c r="C695" s="419"/>
      <c r="D695" s="189">
        <v>1</v>
      </c>
      <c r="E695" s="159">
        <v>2017</v>
      </c>
      <c r="F695" s="182">
        <v>1</v>
      </c>
      <c r="G695" s="183">
        <v>500</v>
      </c>
      <c r="H695" s="179">
        <f t="shared" si="97"/>
        <v>250</v>
      </c>
      <c r="I695" s="179">
        <f t="shared" si="98"/>
        <v>250</v>
      </c>
      <c r="J695" s="183"/>
      <c r="K695" s="183"/>
      <c r="L695" s="464"/>
      <c r="M695" s="67"/>
      <c r="N695" s="71"/>
      <c r="O695" s="71"/>
      <c r="P695" s="71"/>
    </row>
    <row r="696" spans="1:16" ht="36.6" thickBot="1" x14ac:dyDescent="0.35">
      <c r="A696" s="422"/>
      <c r="B696" s="250" t="s">
        <v>207</v>
      </c>
      <c r="C696" s="419"/>
      <c r="D696" s="189">
        <v>1</v>
      </c>
      <c r="E696" s="159">
        <v>2018</v>
      </c>
      <c r="F696" s="182">
        <v>1</v>
      </c>
      <c r="G696" s="183">
        <v>300</v>
      </c>
      <c r="H696" s="179">
        <f t="shared" si="97"/>
        <v>150</v>
      </c>
      <c r="I696" s="179">
        <f t="shared" si="98"/>
        <v>150</v>
      </c>
      <c r="J696" s="183"/>
      <c r="K696" s="183"/>
      <c r="L696" s="464"/>
      <c r="M696" s="67"/>
      <c r="N696" s="71"/>
      <c r="O696" s="71"/>
      <c r="P696" s="71"/>
    </row>
    <row r="697" spans="1:16" ht="18.600000000000001" thickBot="1" x14ac:dyDescent="0.35">
      <c r="A697" s="422"/>
      <c r="B697" s="250" t="s">
        <v>208</v>
      </c>
      <c r="C697" s="419"/>
      <c r="D697" s="191">
        <v>1</v>
      </c>
      <c r="E697" s="159">
        <v>2019</v>
      </c>
      <c r="F697" s="192">
        <v>1</v>
      </c>
      <c r="G697" s="183">
        <v>180</v>
      </c>
      <c r="H697" s="179">
        <f t="shared" si="97"/>
        <v>90</v>
      </c>
      <c r="I697" s="179">
        <f t="shared" si="98"/>
        <v>90</v>
      </c>
      <c r="J697" s="183"/>
      <c r="K697" s="183"/>
      <c r="L697" s="464"/>
      <c r="M697" s="67"/>
      <c r="N697" s="71"/>
      <c r="O697" s="71"/>
      <c r="P697" s="71"/>
    </row>
    <row r="698" spans="1:16" ht="18.600000000000001" thickBot="1" x14ac:dyDescent="0.35">
      <c r="A698" s="422"/>
      <c r="B698" s="251" t="s">
        <v>209</v>
      </c>
      <c r="C698" s="420"/>
      <c r="D698" s="203">
        <v>1</v>
      </c>
      <c r="E698" s="165">
        <v>2020</v>
      </c>
      <c r="F698" s="204">
        <v>1</v>
      </c>
      <c r="G698" s="187">
        <v>600</v>
      </c>
      <c r="H698" s="179">
        <f t="shared" si="97"/>
        <v>300</v>
      </c>
      <c r="I698" s="179">
        <f t="shared" si="98"/>
        <v>300</v>
      </c>
      <c r="J698" s="187"/>
      <c r="K698" s="187"/>
      <c r="L698" s="464"/>
      <c r="M698" s="68"/>
      <c r="N698" s="71"/>
      <c r="O698" s="71"/>
      <c r="P698" s="71"/>
    </row>
    <row r="699" spans="1:16" ht="18.600000000000001" thickBot="1" x14ac:dyDescent="0.35">
      <c r="A699" s="422"/>
      <c r="B699" s="259" t="s">
        <v>210</v>
      </c>
      <c r="C699" s="418" t="s">
        <v>253</v>
      </c>
      <c r="D699" s="188">
        <v>1</v>
      </c>
      <c r="E699" s="153">
        <v>2014</v>
      </c>
      <c r="F699" s="178">
        <v>1</v>
      </c>
      <c r="G699" s="179">
        <v>200</v>
      </c>
      <c r="H699" s="179">
        <f t="shared" si="97"/>
        <v>100</v>
      </c>
      <c r="I699" s="179">
        <f t="shared" si="98"/>
        <v>100</v>
      </c>
      <c r="J699" s="179"/>
      <c r="K699" s="179"/>
      <c r="L699" s="464"/>
      <c r="M699" s="66"/>
      <c r="N699" s="71"/>
      <c r="O699" s="71"/>
      <c r="P699" s="71"/>
    </row>
    <row r="700" spans="1:16" ht="18.600000000000001" thickBot="1" x14ac:dyDescent="0.35">
      <c r="A700" s="422"/>
      <c r="B700" s="250" t="s">
        <v>211</v>
      </c>
      <c r="C700" s="419"/>
      <c r="D700" s="189">
        <v>1</v>
      </c>
      <c r="E700" s="159">
        <v>2015</v>
      </c>
      <c r="F700" s="182">
        <v>1</v>
      </c>
      <c r="G700" s="183">
        <v>400</v>
      </c>
      <c r="H700" s="179">
        <f t="shared" si="97"/>
        <v>200</v>
      </c>
      <c r="I700" s="179">
        <f t="shared" si="98"/>
        <v>200</v>
      </c>
      <c r="J700" s="183"/>
      <c r="K700" s="183"/>
      <c r="L700" s="464"/>
      <c r="M700" s="67"/>
      <c r="N700" s="71"/>
      <c r="O700" s="71"/>
      <c r="P700" s="71"/>
    </row>
    <row r="701" spans="1:16" ht="18.600000000000001" thickBot="1" x14ac:dyDescent="0.35">
      <c r="A701" s="422"/>
      <c r="B701" s="254" t="s">
        <v>212</v>
      </c>
      <c r="C701" s="419"/>
      <c r="D701" s="189">
        <v>1</v>
      </c>
      <c r="E701" s="159">
        <v>2016</v>
      </c>
      <c r="F701" s="182">
        <v>1</v>
      </c>
      <c r="G701" s="183">
        <v>600</v>
      </c>
      <c r="H701" s="179">
        <f t="shared" ref="H701:H740" si="99">G701*0.5</f>
        <v>300</v>
      </c>
      <c r="I701" s="179">
        <f t="shared" ref="I701:I740" si="100">G701*0.5</f>
        <v>300</v>
      </c>
      <c r="J701" s="183"/>
      <c r="K701" s="183"/>
      <c r="L701" s="464"/>
      <c r="M701" s="67"/>
      <c r="N701" s="71"/>
      <c r="O701" s="71"/>
      <c r="P701" s="71"/>
    </row>
    <row r="702" spans="1:16" ht="36.6" thickBot="1" x14ac:dyDescent="0.35">
      <c r="A702" s="422"/>
      <c r="B702" s="250" t="s">
        <v>213</v>
      </c>
      <c r="C702" s="419"/>
      <c r="D702" s="191"/>
      <c r="E702" s="159">
        <v>2017</v>
      </c>
      <c r="F702" s="192"/>
      <c r="G702" s="183">
        <v>600</v>
      </c>
      <c r="H702" s="179">
        <f t="shared" si="99"/>
        <v>300</v>
      </c>
      <c r="I702" s="179">
        <f t="shared" si="100"/>
        <v>300</v>
      </c>
      <c r="J702" s="183"/>
      <c r="K702" s="183"/>
      <c r="L702" s="464"/>
      <c r="M702" s="67"/>
      <c r="N702" s="71"/>
      <c r="O702" s="71"/>
      <c r="P702" s="71"/>
    </row>
    <row r="703" spans="1:16" ht="36.6" thickBot="1" x14ac:dyDescent="0.35">
      <c r="A703" s="422"/>
      <c r="B703" s="250" t="s">
        <v>214</v>
      </c>
      <c r="C703" s="419"/>
      <c r="D703" s="189">
        <v>1</v>
      </c>
      <c r="E703" s="159">
        <v>2018</v>
      </c>
      <c r="F703" s="182">
        <v>1</v>
      </c>
      <c r="G703" s="183">
        <v>500</v>
      </c>
      <c r="H703" s="179">
        <f t="shared" si="99"/>
        <v>250</v>
      </c>
      <c r="I703" s="179">
        <f t="shared" si="100"/>
        <v>250</v>
      </c>
      <c r="J703" s="183"/>
      <c r="K703" s="183"/>
      <c r="L703" s="464"/>
      <c r="M703" s="67"/>
      <c r="N703" s="71"/>
      <c r="O703" s="71"/>
      <c r="P703" s="71"/>
    </row>
    <row r="704" spans="1:16" ht="18.600000000000001" thickBot="1" x14ac:dyDescent="0.35">
      <c r="A704" s="422"/>
      <c r="B704" s="250" t="s">
        <v>215</v>
      </c>
      <c r="C704" s="419"/>
      <c r="D704" s="191">
        <v>1</v>
      </c>
      <c r="E704" s="159">
        <v>2019</v>
      </c>
      <c r="F704" s="192">
        <v>1</v>
      </c>
      <c r="G704" s="183">
        <v>180</v>
      </c>
      <c r="H704" s="179">
        <f t="shared" si="99"/>
        <v>90</v>
      </c>
      <c r="I704" s="179">
        <f t="shared" si="100"/>
        <v>90</v>
      </c>
      <c r="J704" s="183"/>
      <c r="K704" s="183"/>
      <c r="L704" s="464"/>
      <c r="M704" s="67"/>
      <c r="N704" s="71"/>
      <c r="O704" s="71"/>
      <c r="P704" s="71"/>
    </row>
    <row r="705" spans="1:16" ht="18.600000000000001" thickBot="1" x14ac:dyDescent="0.35">
      <c r="A705" s="422"/>
      <c r="B705" s="251" t="s">
        <v>216</v>
      </c>
      <c r="C705" s="420"/>
      <c r="D705" s="203">
        <v>1</v>
      </c>
      <c r="E705" s="165">
        <v>2020</v>
      </c>
      <c r="F705" s="204">
        <v>1</v>
      </c>
      <c r="G705" s="187">
        <v>400</v>
      </c>
      <c r="H705" s="179">
        <f t="shared" si="99"/>
        <v>200</v>
      </c>
      <c r="I705" s="179">
        <f t="shared" si="100"/>
        <v>200</v>
      </c>
      <c r="J705" s="187"/>
      <c r="K705" s="187"/>
      <c r="L705" s="464"/>
      <c r="M705" s="68"/>
      <c r="N705" s="71"/>
      <c r="O705" s="71"/>
      <c r="P705" s="71"/>
    </row>
    <row r="706" spans="1:16" ht="18.600000000000001" thickBot="1" x14ac:dyDescent="0.4">
      <c r="A706" s="422"/>
      <c r="B706" s="257"/>
      <c r="C706" s="418" t="s">
        <v>254</v>
      </c>
      <c r="D706" s="188">
        <v>0</v>
      </c>
      <c r="E706" s="153">
        <v>2014</v>
      </c>
      <c r="F706" s="178">
        <v>0</v>
      </c>
      <c r="G706" s="179">
        <v>0</v>
      </c>
      <c r="H706" s="179">
        <f t="shared" si="99"/>
        <v>0</v>
      </c>
      <c r="I706" s="179">
        <f t="shared" si="100"/>
        <v>0</v>
      </c>
      <c r="J706" s="179"/>
      <c r="K706" s="179"/>
      <c r="L706" s="464"/>
      <c r="M706" s="66"/>
      <c r="N706" s="71"/>
      <c r="O706" s="71"/>
      <c r="P706" s="71"/>
    </row>
    <row r="707" spans="1:16" ht="36.6" thickBot="1" x14ac:dyDescent="0.35">
      <c r="A707" s="422"/>
      <c r="B707" s="254" t="s">
        <v>217</v>
      </c>
      <c r="C707" s="419"/>
      <c r="D707" s="196">
        <v>1</v>
      </c>
      <c r="E707" s="159">
        <v>2015</v>
      </c>
      <c r="F707" s="197">
        <v>1</v>
      </c>
      <c r="G707" s="183">
        <v>300</v>
      </c>
      <c r="H707" s="179">
        <f t="shared" si="99"/>
        <v>150</v>
      </c>
      <c r="I707" s="179">
        <f t="shared" si="100"/>
        <v>150</v>
      </c>
      <c r="J707" s="198"/>
      <c r="K707" s="198"/>
      <c r="L707" s="464"/>
      <c r="M707" s="67"/>
      <c r="N707" s="71"/>
      <c r="O707" s="71"/>
      <c r="P707" s="71"/>
    </row>
    <row r="708" spans="1:16" ht="18.600000000000001" thickBot="1" x14ac:dyDescent="0.35">
      <c r="A708" s="422"/>
      <c r="B708" s="250" t="s">
        <v>218</v>
      </c>
      <c r="C708" s="419"/>
      <c r="D708" s="189">
        <v>1</v>
      </c>
      <c r="E708" s="159">
        <v>2016</v>
      </c>
      <c r="F708" s="182">
        <v>1</v>
      </c>
      <c r="G708" s="183">
        <v>160</v>
      </c>
      <c r="H708" s="179">
        <f t="shared" si="99"/>
        <v>80</v>
      </c>
      <c r="I708" s="179">
        <f t="shared" si="100"/>
        <v>80</v>
      </c>
      <c r="J708" s="183"/>
      <c r="K708" s="183"/>
      <c r="L708" s="464"/>
      <c r="M708" s="67"/>
      <c r="N708" s="71"/>
      <c r="O708" s="71"/>
      <c r="P708" s="71"/>
    </row>
    <row r="709" spans="1:16" ht="54.6" thickBot="1" x14ac:dyDescent="0.35">
      <c r="A709" s="422"/>
      <c r="B709" s="250" t="s">
        <v>182</v>
      </c>
      <c r="C709" s="419"/>
      <c r="D709" s="189">
        <v>1</v>
      </c>
      <c r="E709" s="159">
        <v>2017</v>
      </c>
      <c r="F709" s="182">
        <v>1</v>
      </c>
      <c r="G709" s="183">
        <v>600</v>
      </c>
      <c r="H709" s="179">
        <f t="shared" si="99"/>
        <v>300</v>
      </c>
      <c r="I709" s="179">
        <f t="shared" si="100"/>
        <v>300</v>
      </c>
      <c r="J709" s="183"/>
      <c r="K709" s="183"/>
      <c r="L709" s="464"/>
      <c r="M709" s="67"/>
      <c r="N709" s="71"/>
      <c r="O709" s="71"/>
      <c r="P709" s="71"/>
    </row>
    <row r="710" spans="1:16" ht="36.6" thickBot="1" x14ac:dyDescent="0.35">
      <c r="A710" s="422"/>
      <c r="B710" s="250" t="s">
        <v>183</v>
      </c>
      <c r="C710" s="419"/>
      <c r="D710" s="189">
        <v>1</v>
      </c>
      <c r="E710" s="159">
        <v>2018</v>
      </c>
      <c r="F710" s="182">
        <v>1</v>
      </c>
      <c r="G710" s="183">
        <v>600</v>
      </c>
      <c r="H710" s="179">
        <f t="shared" si="99"/>
        <v>300</v>
      </c>
      <c r="I710" s="179">
        <f t="shared" si="100"/>
        <v>300</v>
      </c>
      <c r="J710" s="183"/>
      <c r="K710" s="183"/>
      <c r="L710" s="464"/>
      <c r="M710" s="67"/>
      <c r="N710" s="71"/>
      <c r="O710" s="71"/>
      <c r="P710" s="71"/>
    </row>
    <row r="711" spans="1:16" ht="18.600000000000001" thickBot="1" x14ac:dyDescent="0.35">
      <c r="A711" s="422"/>
      <c r="B711" s="250" t="s">
        <v>219</v>
      </c>
      <c r="C711" s="419"/>
      <c r="D711" s="191">
        <v>1</v>
      </c>
      <c r="E711" s="159">
        <v>2019</v>
      </c>
      <c r="F711" s="192">
        <v>1</v>
      </c>
      <c r="G711" s="183">
        <v>600</v>
      </c>
      <c r="H711" s="179">
        <f t="shared" si="99"/>
        <v>300</v>
      </c>
      <c r="I711" s="179">
        <f t="shared" si="100"/>
        <v>300</v>
      </c>
      <c r="J711" s="183"/>
      <c r="K711" s="183"/>
      <c r="L711" s="464"/>
      <c r="M711" s="67"/>
      <c r="N711" s="71"/>
      <c r="O711" s="71"/>
      <c r="P711" s="71"/>
    </row>
    <row r="712" spans="1:16" ht="36.6" thickBot="1" x14ac:dyDescent="0.35">
      <c r="A712" s="422"/>
      <c r="B712" s="251" t="s">
        <v>220</v>
      </c>
      <c r="C712" s="420"/>
      <c r="D712" s="203">
        <v>1</v>
      </c>
      <c r="E712" s="165">
        <v>2020</v>
      </c>
      <c r="F712" s="204">
        <v>1</v>
      </c>
      <c r="G712" s="187">
        <v>600</v>
      </c>
      <c r="H712" s="179">
        <f t="shared" si="99"/>
        <v>300</v>
      </c>
      <c r="I712" s="179">
        <f t="shared" si="100"/>
        <v>300</v>
      </c>
      <c r="J712" s="187"/>
      <c r="K712" s="187"/>
      <c r="L712" s="464"/>
      <c r="M712" s="68"/>
      <c r="N712" s="71"/>
      <c r="O712" s="71"/>
      <c r="P712" s="71"/>
    </row>
    <row r="713" spans="1:16" ht="18.600000000000001" thickBot="1" x14ac:dyDescent="0.4">
      <c r="A713" s="422"/>
      <c r="B713" s="260"/>
      <c r="C713" s="423" t="s">
        <v>255</v>
      </c>
      <c r="D713" s="188">
        <v>0</v>
      </c>
      <c r="E713" s="153">
        <v>2014</v>
      </c>
      <c r="F713" s="178">
        <v>0</v>
      </c>
      <c r="G713" s="179">
        <v>0</v>
      </c>
      <c r="H713" s="179">
        <f t="shared" si="99"/>
        <v>0</v>
      </c>
      <c r="I713" s="179">
        <f t="shared" si="100"/>
        <v>0</v>
      </c>
      <c r="J713" s="179"/>
      <c r="K713" s="179"/>
      <c r="L713" s="464"/>
      <c r="M713" s="66"/>
      <c r="N713" s="71"/>
      <c r="O713" s="71"/>
      <c r="P713" s="71"/>
    </row>
    <row r="714" spans="1:16" ht="36.6" thickBot="1" x14ac:dyDescent="0.35">
      <c r="A714" s="422"/>
      <c r="B714" s="261" t="s">
        <v>221</v>
      </c>
      <c r="C714" s="424"/>
      <c r="D714" s="196">
        <v>1</v>
      </c>
      <c r="E714" s="159">
        <v>2015</v>
      </c>
      <c r="F714" s="197">
        <v>1</v>
      </c>
      <c r="G714" s="183">
        <v>300</v>
      </c>
      <c r="H714" s="179">
        <f t="shared" si="99"/>
        <v>150</v>
      </c>
      <c r="I714" s="179">
        <f t="shared" si="100"/>
        <v>150</v>
      </c>
      <c r="J714" s="198"/>
      <c r="K714" s="198"/>
      <c r="L714" s="464"/>
      <c r="M714" s="67"/>
      <c r="N714" s="71"/>
      <c r="O714" s="71"/>
      <c r="P714" s="71"/>
    </row>
    <row r="715" spans="1:16" ht="18.600000000000001" thickBot="1" x14ac:dyDescent="0.35">
      <c r="A715" s="422"/>
      <c r="B715" s="262" t="s">
        <v>181</v>
      </c>
      <c r="C715" s="424"/>
      <c r="D715" s="189">
        <v>1</v>
      </c>
      <c r="E715" s="159">
        <v>2016</v>
      </c>
      <c r="F715" s="182">
        <v>1</v>
      </c>
      <c r="G715" s="183">
        <v>160</v>
      </c>
      <c r="H715" s="179">
        <f t="shared" si="99"/>
        <v>80</v>
      </c>
      <c r="I715" s="179">
        <f t="shared" si="100"/>
        <v>80</v>
      </c>
      <c r="J715" s="183"/>
      <c r="K715" s="183"/>
      <c r="L715" s="464"/>
      <c r="M715" s="67"/>
      <c r="N715" s="71"/>
      <c r="O715" s="71"/>
      <c r="P715" s="71"/>
    </row>
    <row r="716" spans="1:16" ht="18.600000000000001" thickBot="1" x14ac:dyDescent="0.35">
      <c r="A716" s="422"/>
      <c r="B716" s="262" t="s">
        <v>222</v>
      </c>
      <c r="C716" s="424"/>
      <c r="D716" s="189">
        <v>1</v>
      </c>
      <c r="E716" s="159">
        <v>2017</v>
      </c>
      <c r="F716" s="182">
        <v>1</v>
      </c>
      <c r="G716" s="183">
        <v>400</v>
      </c>
      <c r="H716" s="179">
        <f t="shared" si="99"/>
        <v>200</v>
      </c>
      <c r="I716" s="179">
        <f t="shared" si="100"/>
        <v>200</v>
      </c>
      <c r="J716" s="183"/>
      <c r="K716" s="183"/>
      <c r="L716" s="464"/>
      <c r="M716" s="67"/>
      <c r="N716" s="71"/>
      <c r="O716" s="71"/>
      <c r="P716" s="71"/>
    </row>
    <row r="717" spans="1:16" ht="36.6" thickBot="1" x14ac:dyDescent="0.35">
      <c r="A717" s="422"/>
      <c r="B717" s="262" t="s">
        <v>223</v>
      </c>
      <c r="C717" s="424"/>
      <c r="D717" s="189">
        <v>1</v>
      </c>
      <c r="E717" s="159">
        <v>2018</v>
      </c>
      <c r="F717" s="182">
        <v>1</v>
      </c>
      <c r="G717" s="183">
        <v>400</v>
      </c>
      <c r="H717" s="179">
        <f t="shared" si="99"/>
        <v>200</v>
      </c>
      <c r="I717" s="179">
        <f t="shared" si="100"/>
        <v>200</v>
      </c>
      <c r="J717" s="183"/>
      <c r="K717" s="183"/>
      <c r="L717" s="464"/>
      <c r="M717" s="67"/>
      <c r="N717" s="71"/>
      <c r="O717" s="71"/>
      <c r="P717" s="71"/>
    </row>
    <row r="718" spans="1:16" ht="18.600000000000001" thickBot="1" x14ac:dyDescent="0.35">
      <c r="A718" s="422"/>
      <c r="B718" s="262" t="s">
        <v>224</v>
      </c>
      <c r="C718" s="424"/>
      <c r="D718" s="191">
        <v>1</v>
      </c>
      <c r="E718" s="159">
        <v>2019</v>
      </c>
      <c r="F718" s="192">
        <v>1</v>
      </c>
      <c r="G718" s="183">
        <v>180</v>
      </c>
      <c r="H718" s="179">
        <f t="shared" si="99"/>
        <v>90</v>
      </c>
      <c r="I718" s="179">
        <f t="shared" si="100"/>
        <v>90</v>
      </c>
      <c r="J718" s="183"/>
      <c r="K718" s="183"/>
      <c r="L718" s="464"/>
      <c r="M718" s="67"/>
      <c r="N718" s="71"/>
      <c r="O718" s="71"/>
      <c r="P718" s="71"/>
    </row>
    <row r="719" spans="1:16" ht="36.6" thickBot="1" x14ac:dyDescent="0.35">
      <c r="A719" s="422"/>
      <c r="B719" s="263" t="s">
        <v>225</v>
      </c>
      <c r="C719" s="425"/>
      <c r="D719" s="203">
        <v>1</v>
      </c>
      <c r="E719" s="165">
        <v>2020</v>
      </c>
      <c r="F719" s="204">
        <v>1</v>
      </c>
      <c r="G719" s="187">
        <v>160</v>
      </c>
      <c r="H719" s="179">
        <f t="shared" si="99"/>
        <v>80</v>
      </c>
      <c r="I719" s="179">
        <f t="shared" si="100"/>
        <v>80</v>
      </c>
      <c r="J719" s="187"/>
      <c r="K719" s="187"/>
      <c r="L719" s="464"/>
      <c r="M719" s="68"/>
      <c r="N719" s="71"/>
      <c r="O719" s="71"/>
      <c r="P719" s="71"/>
    </row>
    <row r="720" spans="1:16" ht="18.600000000000001" thickBot="1" x14ac:dyDescent="0.35">
      <c r="A720" s="422"/>
      <c r="B720" s="249" t="s">
        <v>226</v>
      </c>
      <c r="C720" s="418" t="s">
        <v>256</v>
      </c>
      <c r="D720" s="188">
        <v>1</v>
      </c>
      <c r="E720" s="153">
        <v>2014</v>
      </c>
      <c r="F720" s="178">
        <v>1</v>
      </c>
      <c r="G720" s="179">
        <v>200</v>
      </c>
      <c r="H720" s="179">
        <f t="shared" si="99"/>
        <v>100</v>
      </c>
      <c r="I720" s="179">
        <f t="shared" si="100"/>
        <v>100</v>
      </c>
      <c r="J720" s="179"/>
      <c r="K720" s="179"/>
      <c r="L720" s="464"/>
      <c r="M720" s="66"/>
      <c r="N720" s="71"/>
      <c r="O720" s="71"/>
      <c r="P720" s="71"/>
    </row>
    <row r="721" spans="1:16" ht="18.600000000000001" thickBot="1" x14ac:dyDescent="0.35">
      <c r="A721" s="422"/>
      <c r="B721" s="250" t="s">
        <v>227</v>
      </c>
      <c r="C721" s="419"/>
      <c r="D721" s="196">
        <v>1</v>
      </c>
      <c r="E721" s="159">
        <v>2015</v>
      </c>
      <c r="F721" s="197">
        <v>1</v>
      </c>
      <c r="G721" s="183">
        <v>600</v>
      </c>
      <c r="H721" s="179">
        <f t="shared" si="99"/>
        <v>300</v>
      </c>
      <c r="I721" s="179">
        <f t="shared" si="100"/>
        <v>300</v>
      </c>
      <c r="J721" s="198"/>
      <c r="K721" s="198"/>
      <c r="L721" s="464"/>
      <c r="M721" s="67"/>
      <c r="N721" s="71"/>
      <c r="O721" s="71"/>
      <c r="P721" s="71"/>
    </row>
    <row r="722" spans="1:16" ht="18.600000000000001" thickBot="1" x14ac:dyDescent="0.35">
      <c r="A722" s="422"/>
      <c r="B722" s="250" t="s">
        <v>228</v>
      </c>
      <c r="C722" s="419"/>
      <c r="D722" s="189">
        <v>1</v>
      </c>
      <c r="E722" s="159">
        <v>2016</v>
      </c>
      <c r="F722" s="182">
        <v>1</v>
      </c>
      <c r="G722" s="183">
        <v>200</v>
      </c>
      <c r="H722" s="179">
        <f t="shared" si="99"/>
        <v>100</v>
      </c>
      <c r="I722" s="179">
        <f t="shared" si="100"/>
        <v>100</v>
      </c>
      <c r="J722" s="183"/>
      <c r="K722" s="183"/>
      <c r="L722" s="464"/>
      <c r="M722" s="67"/>
      <c r="N722" s="71"/>
      <c r="O722" s="71"/>
      <c r="P722" s="71"/>
    </row>
    <row r="723" spans="1:16" ht="18.600000000000001" thickBot="1" x14ac:dyDescent="0.35">
      <c r="A723" s="422"/>
      <c r="B723" s="250" t="s">
        <v>229</v>
      </c>
      <c r="C723" s="419"/>
      <c r="D723" s="189">
        <v>1</v>
      </c>
      <c r="E723" s="159">
        <v>2017</v>
      </c>
      <c r="F723" s="182">
        <v>1</v>
      </c>
      <c r="G723" s="183">
        <v>600</v>
      </c>
      <c r="H723" s="179">
        <f t="shared" si="99"/>
        <v>300</v>
      </c>
      <c r="I723" s="179">
        <f t="shared" si="100"/>
        <v>300</v>
      </c>
      <c r="J723" s="183"/>
      <c r="K723" s="183"/>
      <c r="L723" s="464"/>
      <c r="M723" s="67"/>
      <c r="N723" s="71"/>
      <c r="O723" s="71"/>
      <c r="P723" s="71"/>
    </row>
    <row r="724" spans="1:16" ht="18.600000000000001" thickBot="1" x14ac:dyDescent="0.35">
      <c r="A724" s="422"/>
      <c r="B724" s="250" t="s">
        <v>230</v>
      </c>
      <c r="C724" s="419"/>
      <c r="D724" s="189">
        <v>1</v>
      </c>
      <c r="E724" s="159">
        <v>2018</v>
      </c>
      <c r="F724" s="182">
        <v>1</v>
      </c>
      <c r="G724" s="183">
        <v>600</v>
      </c>
      <c r="H724" s="179">
        <f t="shared" si="99"/>
        <v>300</v>
      </c>
      <c r="I724" s="179">
        <f t="shared" si="100"/>
        <v>300</v>
      </c>
      <c r="J724" s="183"/>
      <c r="K724" s="183"/>
      <c r="L724" s="464"/>
      <c r="M724" s="67"/>
      <c r="N724" s="71"/>
      <c r="O724" s="71"/>
      <c r="P724" s="71"/>
    </row>
    <row r="725" spans="1:16" ht="18.600000000000001" thickBot="1" x14ac:dyDescent="0.35">
      <c r="A725" s="422"/>
      <c r="B725" s="250" t="s">
        <v>231</v>
      </c>
      <c r="C725" s="419"/>
      <c r="D725" s="191">
        <v>1</v>
      </c>
      <c r="E725" s="159">
        <v>2019</v>
      </c>
      <c r="F725" s="192">
        <v>1</v>
      </c>
      <c r="G725" s="183">
        <v>580</v>
      </c>
      <c r="H725" s="179">
        <f t="shared" si="99"/>
        <v>290</v>
      </c>
      <c r="I725" s="179">
        <f t="shared" si="100"/>
        <v>290</v>
      </c>
      <c r="J725" s="183"/>
      <c r="K725" s="183"/>
      <c r="L725" s="464"/>
      <c r="M725" s="67"/>
      <c r="N725" s="71"/>
      <c r="O725" s="71"/>
      <c r="P725" s="71"/>
    </row>
    <row r="726" spans="1:16" ht="18.600000000000001" thickBot="1" x14ac:dyDescent="0.35">
      <c r="A726" s="422"/>
      <c r="B726" s="251"/>
      <c r="C726" s="420"/>
      <c r="D726" s="203">
        <v>0</v>
      </c>
      <c r="E726" s="165">
        <v>2020</v>
      </c>
      <c r="F726" s="204">
        <v>0</v>
      </c>
      <c r="G726" s="187">
        <v>0</v>
      </c>
      <c r="H726" s="179">
        <f t="shared" si="99"/>
        <v>0</v>
      </c>
      <c r="I726" s="179">
        <f t="shared" si="100"/>
        <v>0</v>
      </c>
      <c r="J726" s="187"/>
      <c r="K726" s="187"/>
      <c r="L726" s="464"/>
      <c r="M726" s="68"/>
      <c r="N726" s="71"/>
      <c r="O726" s="71"/>
      <c r="P726" s="71"/>
    </row>
    <row r="727" spans="1:16" ht="36.6" thickBot="1" x14ac:dyDescent="0.35">
      <c r="A727" s="422"/>
      <c r="B727" s="249" t="s">
        <v>232</v>
      </c>
      <c r="C727" s="418" t="s">
        <v>257</v>
      </c>
      <c r="D727" s="205">
        <v>1</v>
      </c>
      <c r="E727" s="153">
        <v>2014</v>
      </c>
      <c r="F727" s="206">
        <v>1</v>
      </c>
      <c r="G727" s="179">
        <v>200</v>
      </c>
      <c r="H727" s="179">
        <f t="shared" si="99"/>
        <v>100</v>
      </c>
      <c r="I727" s="179">
        <f t="shared" si="100"/>
        <v>100</v>
      </c>
      <c r="J727" s="179"/>
      <c r="K727" s="179"/>
      <c r="L727" s="464"/>
      <c r="M727" s="66"/>
      <c r="N727" s="71"/>
      <c r="O727" s="71"/>
      <c r="P727" s="71"/>
    </row>
    <row r="728" spans="1:16" ht="18.600000000000001" thickBot="1" x14ac:dyDescent="0.35">
      <c r="A728" s="422"/>
      <c r="B728" s="254" t="s">
        <v>233</v>
      </c>
      <c r="C728" s="419"/>
      <c r="D728" s="196">
        <v>1</v>
      </c>
      <c r="E728" s="159">
        <v>2015</v>
      </c>
      <c r="F728" s="197">
        <v>1</v>
      </c>
      <c r="G728" s="183">
        <v>600</v>
      </c>
      <c r="H728" s="179">
        <f t="shared" si="99"/>
        <v>300</v>
      </c>
      <c r="I728" s="179">
        <f t="shared" si="100"/>
        <v>300</v>
      </c>
      <c r="J728" s="198"/>
      <c r="K728" s="198"/>
      <c r="L728" s="464"/>
      <c r="M728" s="67"/>
      <c r="N728" s="71"/>
      <c r="O728" s="71"/>
      <c r="P728" s="71"/>
    </row>
    <row r="729" spans="1:16" ht="18.600000000000001" thickBot="1" x14ac:dyDescent="0.35">
      <c r="A729" s="422"/>
      <c r="B729" s="250" t="s">
        <v>234</v>
      </c>
      <c r="C729" s="419"/>
      <c r="D729" s="189">
        <v>1</v>
      </c>
      <c r="E729" s="159">
        <v>2016</v>
      </c>
      <c r="F729" s="182">
        <v>1</v>
      </c>
      <c r="G729" s="183">
        <v>200</v>
      </c>
      <c r="H729" s="179">
        <f t="shared" si="99"/>
        <v>100</v>
      </c>
      <c r="I729" s="179">
        <f t="shared" si="100"/>
        <v>100</v>
      </c>
      <c r="J729" s="183"/>
      <c r="K729" s="183"/>
      <c r="L729" s="464"/>
      <c r="M729" s="67"/>
      <c r="N729" s="71"/>
      <c r="O729" s="71"/>
      <c r="P729" s="71"/>
    </row>
    <row r="730" spans="1:16" ht="18.600000000000001" thickBot="1" x14ac:dyDescent="0.35">
      <c r="A730" s="422"/>
      <c r="B730" s="250" t="s">
        <v>235</v>
      </c>
      <c r="C730" s="419"/>
      <c r="D730" s="189">
        <v>1</v>
      </c>
      <c r="E730" s="159">
        <v>2017</v>
      </c>
      <c r="F730" s="182">
        <v>1</v>
      </c>
      <c r="G730" s="183">
        <v>400</v>
      </c>
      <c r="H730" s="179">
        <f t="shared" si="99"/>
        <v>200</v>
      </c>
      <c r="I730" s="179">
        <f t="shared" si="100"/>
        <v>200</v>
      </c>
      <c r="J730" s="183"/>
      <c r="K730" s="183"/>
      <c r="L730" s="464"/>
      <c r="M730" s="67"/>
      <c r="N730" s="71"/>
      <c r="O730" s="71"/>
      <c r="P730" s="71"/>
    </row>
    <row r="731" spans="1:16" ht="36.6" thickBot="1" x14ac:dyDescent="0.35">
      <c r="A731" s="422"/>
      <c r="B731" s="250" t="s">
        <v>236</v>
      </c>
      <c r="C731" s="419"/>
      <c r="D731" s="189">
        <v>1</v>
      </c>
      <c r="E731" s="159">
        <v>2018</v>
      </c>
      <c r="F731" s="182">
        <v>1</v>
      </c>
      <c r="G731" s="183">
        <v>300</v>
      </c>
      <c r="H731" s="179">
        <f t="shared" si="99"/>
        <v>150</v>
      </c>
      <c r="I731" s="179">
        <f t="shared" si="100"/>
        <v>150</v>
      </c>
      <c r="J731" s="183"/>
      <c r="K731" s="183"/>
      <c r="L731" s="464"/>
      <c r="M731" s="67"/>
      <c r="N731" s="71"/>
      <c r="O731" s="71"/>
      <c r="P731" s="71"/>
    </row>
    <row r="732" spans="1:16" ht="18.600000000000001" thickBot="1" x14ac:dyDescent="0.35">
      <c r="A732" s="422"/>
      <c r="B732" s="250" t="s">
        <v>237</v>
      </c>
      <c r="C732" s="419"/>
      <c r="D732" s="191">
        <v>1</v>
      </c>
      <c r="E732" s="159">
        <v>2019</v>
      </c>
      <c r="F732" s="192">
        <v>1</v>
      </c>
      <c r="G732" s="183">
        <v>600</v>
      </c>
      <c r="H732" s="179">
        <f t="shared" si="99"/>
        <v>300</v>
      </c>
      <c r="I732" s="179">
        <f t="shared" si="100"/>
        <v>300</v>
      </c>
      <c r="J732" s="183"/>
      <c r="K732" s="183"/>
      <c r="L732" s="464"/>
      <c r="M732" s="67"/>
      <c r="N732" s="71"/>
      <c r="O732" s="71"/>
      <c r="P732" s="71"/>
    </row>
    <row r="733" spans="1:16" ht="18.600000000000001" thickBot="1" x14ac:dyDescent="0.35">
      <c r="A733" s="422"/>
      <c r="B733" s="251"/>
      <c r="C733" s="420"/>
      <c r="D733" s="203">
        <v>0</v>
      </c>
      <c r="E733" s="165">
        <v>2020</v>
      </c>
      <c r="F733" s="204">
        <v>0</v>
      </c>
      <c r="G733" s="187">
        <v>0</v>
      </c>
      <c r="H733" s="179">
        <f t="shared" si="99"/>
        <v>0</v>
      </c>
      <c r="I733" s="179">
        <f t="shared" si="100"/>
        <v>0</v>
      </c>
      <c r="J733" s="187"/>
      <c r="K733" s="187"/>
      <c r="L733" s="464"/>
      <c r="M733" s="68"/>
      <c r="N733" s="71"/>
      <c r="O733" s="71"/>
      <c r="P733" s="71"/>
    </row>
    <row r="734" spans="1:16" ht="18.600000000000001" thickBot="1" x14ac:dyDescent="0.35">
      <c r="A734" s="422"/>
      <c r="B734" s="249" t="s">
        <v>238</v>
      </c>
      <c r="C734" s="418" t="s">
        <v>258</v>
      </c>
      <c r="D734" s="188"/>
      <c r="E734" s="153">
        <v>2014</v>
      </c>
      <c r="F734" s="178"/>
      <c r="G734" s="179">
        <v>500</v>
      </c>
      <c r="H734" s="179">
        <f t="shared" si="99"/>
        <v>250</v>
      </c>
      <c r="I734" s="179">
        <f t="shared" si="100"/>
        <v>250</v>
      </c>
      <c r="J734" s="179"/>
      <c r="K734" s="179"/>
      <c r="L734" s="464"/>
      <c r="M734" s="66"/>
      <c r="N734" s="71"/>
      <c r="O734" s="71"/>
      <c r="P734" s="71"/>
    </row>
    <row r="735" spans="1:16" ht="36.6" thickBot="1" x14ac:dyDescent="0.35">
      <c r="A735" s="422"/>
      <c r="B735" s="250" t="s">
        <v>239</v>
      </c>
      <c r="C735" s="419"/>
      <c r="D735" s="196">
        <v>1</v>
      </c>
      <c r="E735" s="159">
        <v>2015</v>
      </c>
      <c r="F735" s="197">
        <v>1</v>
      </c>
      <c r="G735" s="183">
        <v>600</v>
      </c>
      <c r="H735" s="179">
        <f t="shared" si="99"/>
        <v>300</v>
      </c>
      <c r="I735" s="179">
        <f t="shared" si="100"/>
        <v>300</v>
      </c>
      <c r="J735" s="198"/>
      <c r="K735" s="198"/>
      <c r="L735" s="464"/>
      <c r="M735" s="67"/>
      <c r="N735" s="71"/>
      <c r="O735" s="71"/>
      <c r="P735" s="71"/>
    </row>
    <row r="736" spans="1:16" ht="36.6" thickBot="1" x14ac:dyDescent="0.35">
      <c r="A736" s="422"/>
      <c r="B736" s="250" t="s">
        <v>240</v>
      </c>
      <c r="C736" s="419"/>
      <c r="D736" s="189">
        <v>1</v>
      </c>
      <c r="E736" s="159">
        <v>2016</v>
      </c>
      <c r="F736" s="182">
        <v>1</v>
      </c>
      <c r="G736" s="183">
        <v>350</v>
      </c>
      <c r="H736" s="179">
        <f t="shared" si="99"/>
        <v>175</v>
      </c>
      <c r="I736" s="179">
        <f t="shared" si="100"/>
        <v>175</v>
      </c>
      <c r="J736" s="183"/>
      <c r="K736" s="183"/>
      <c r="L736" s="464"/>
      <c r="M736" s="67"/>
      <c r="N736" s="71"/>
      <c r="O736" s="71"/>
      <c r="P736" s="71"/>
    </row>
    <row r="737" spans="1:16" ht="54.6" thickBot="1" x14ac:dyDescent="0.35">
      <c r="A737" s="422"/>
      <c r="B737" s="250" t="s">
        <v>182</v>
      </c>
      <c r="C737" s="419"/>
      <c r="D737" s="189">
        <v>1</v>
      </c>
      <c r="E737" s="159">
        <v>2017</v>
      </c>
      <c r="F737" s="182">
        <v>1</v>
      </c>
      <c r="G737" s="183">
        <v>500</v>
      </c>
      <c r="H737" s="179">
        <f t="shared" si="99"/>
        <v>250</v>
      </c>
      <c r="I737" s="179">
        <f t="shared" si="100"/>
        <v>250</v>
      </c>
      <c r="J737" s="183"/>
      <c r="K737" s="183"/>
      <c r="L737" s="464"/>
      <c r="M737" s="67"/>
      <c r="N737" s="71"/>
      <c r="O737" s="71"/>
      <c r="P737" s="71"/>
    </row>
    <row r="738" spans="1:16" ht="36.6" thickBot="1" x14ac:dyDescent="0.35">
      <c r="A738" s="422"/>
      <c r="B738" s="250" t="s">
        <v>241</v>
      </c>
      <c r="C738" s="419"/>
      <c r="D738" s="189">
        <v>1</v>
      </c>
      <c r="E738" s="159">
        <v>2018</v>
      </c>
      <c r="F738" s="182">
        <v>1</v>
      </c>
      <c r="G738" s="183">
        <v>400</v>
      </c>
      <c r="H738" s="179">
        <f t="shared" si="99"/>
        <v>200</v>
      </c>
      <c r="I738" s="179">
        <f t="shared" si="100"/>
        <v>200</v>
      </c>
      <c r="J738" s="183"/>
      <c r="K738" s="183"/>
      <c r="L738" s="464"/>
      <c r="M738" s="67"/>
      <c r="N738" s="71"/>
      <c r="O738" s="71"/>
      <c r="P738" s="71"/>
    </row>
    <row r="739" spans="1:16" ht="18.600000000000001" thickBot="1" x14ac:dyDescent="0.35">
      <c r="A739" s="422"/>
      <c r="B739" s="250" t="s">
        <v>242</v>
      </c>
      <c r="C739" s="419"/>
      <c r="D739" s="191">
        <v>1</v>
      </c>
      <c r="E739" s="159">
        <v>2019</v>
      </c>
      <c r="F739" s="192">
        <v>1</v>
      </c>
      <c r="G739" s="183">
        <v>180</v>
      </c>
      <c r="H739" s="179">
        <f t="shared" si="99"/>
        <v>90</v>
      </c>
      <c r="I739" s="179">
        <f t="shared" si="100"/>
        <v>90</v>
      </c>
      <c r="J739" s="183"/>
      <c r="K739" s="183"/>
      <c r="L739" s="464"/>
      <c r="M739" s="67"/>
      <c r="N739" s="71"/>
      <c r="O739" s="71"/>
      <c r="P739" s="71"/>
    </row>
    <row r="740" spans="1:16" ht="36.6" thickBot="1" x14ac:dyDescent="0.35">
      <c r="A740" s="422"/>
      <c r="B740" s="251" t="s">
        <v>243</v>
      </c>
      <c r="C740" s="420"/>
      <c r="D740" s="203">
        <v>1</v>
      </c>
      <c r="E740" s="165">
        <v>2020</v>
      </c>
      <c r="F740" s="204">
        <v>1</v>
      </c>
      <c r="G740" s="187">
        <v>600</v>
      </c>
      <c r="H740" s="179">
        <f t="shared" si="99"/>
        <v>300</v>
      </c>
      <c r="I740" s="179">
        <f t="shared" si="100"/>
        <v>300</v>
      </c>
      <c r="J740" s="187"/>
      <c r="K740" s="187"/>
      <c r="L740" s="465"/>
      <c r="M740" s="68"/>
      <c r="N740" s="71"/>
      <c r="O740" s="71"/>
      <c r="P740" s="71"/>
    </row>
    <row r="741" spans="1:16" hidden="1" x14ac:dyDescent="0.35"/>
  </sheetData>
  <autoFilter ref="A4:P740"/>
  <mergeCells count="244">
    <mergeCell ref="B225:B231"/>
    <mergeCell ref="C225:C231"/>
    <mergeCell ref="C260:C266"/>
    <mergeCell ref="B260:B266"/>
    <mergeCell ref="L260:L266"/>
    <mergeCell ref="C246:C252"/>
    <mergeCell ref="B246:B252"/>
    <mergeCell ref="L274:L301"/>
    <mergeCell ref="L225:L252"/>
    <mergeCell ref="A486:O486"/>
    <mergeCell ref="A487:A598"/>
    <mergeCell ref="N487:N598"/>
    <mergeCell ref="O487:O598"/>
    <mergeCell ref="O303:O372"/>
    <mergeCell ref="C310:C316"/>
    <mergeCell ref="B232:B238"/>
    <mergeCell ref="B274:B280"/>
    <mergeCell ref="B288:B294"/>
    <mergeCell ref="B303:B309"/>
    <mergeCell ref="C303:C309"/>
    <mergeCell ref="B267:B273"/>
    <mergeCell ref="C267:C273"/>
    <mergeCell ref="B253:B259"/>
    <mergeCell ref="B352:B358"/>
    <mergeCell ref="C352:C358"/>
    <mergeCell ref="B359:B365"/>
    <mergeCell ref="C359:C365"/>
    <mergeCell ref="B374:B380"/>
    <mergeCell ref="B501:B507"/>
    <mergeCell ref="C501:C507"/>
    <mergeCell ref="B585:B591"/>
    <mergeCell ref="C585:C591"/>
    <mergeCell ref="B571:B577"/>
    <mergeCell ref="C571:C577"/>
    <mergeCell ref="B543:B549"/>
    <mergeCell ref="C543:C549"/>
    <mergeCell ref="B550:B556"/>
    <mergeCell ref="C550:C556"/>
    <mergeCell ref="B529:B535"/>
    <mergeCell ref="C529:C535"/>
    <mergeCell ref="A1:O1"/>
    <mergeCell ref="A3:A4"/>
    <mergeCell ref="B3:B4"/>
    <mergeCell ref="E3:E4"/>
    <mergeCell ref="F3:F4"/>
    <mergeCell ref="G3:G4"/>
    <mergeCell ref="H3:K3"/>
    <mergeCell ref="N3:N4"/>
    <mergeCell ref="O3:O4"/>
    <mergeCell ref="M3:M4"/>
    <mergeCell ref="L3:L4"/>
    <mergeCell ref="D3:D4"/>
    <mergeCell ref="C3:C4"/>
    <mergeCell ref="C13:C19"/>
    <mergeCell ref="B132:B138"/>
    <mergeCell ref="B345:B351"/>
    <mergeCell ref="B366:B372"/>
    <mergeCell ref="P3:P4"/>
    <mergeCell ref="B487:B493"/>
    <mergeCell ref="B578:B584"/>
    <mergeCell ref="C578:C584"/>
    <mergeCell ref="B154:B160"/>
    <mergeCell ref="B218:B224"/>
    <mergeCell ref="A5:O5"/>
    <mergeCell ref="A6:A12"/>
    <mergeCell ref="B6:B12"/>
    <mergeCell ref="N6:N129"/>
    <mergeCell ref="O6:O129"/>
    <mergeCell ref="A13:A129"/>
    <mergeCell ref="A130:O130"/>
    <mergeCell ref="A131:O131"/>
    <mergeCell ref="A132:A152"/>
    <mergeCell ref="N132:N152"/>
    <mergeCell ref="O132:O152"/>
    <mergeCell ref="A303:A372"/>
    <mergeCell ref="N303:N372"/>
    <mergeCell ref="A153:O153"/>
    <mergeCell ref="A154:A216"/>
    <mergeCell ref="N154:N216"/>
    <mergeCell ref="O154:O216"/>
    <mergeCell ref="B13:B19"/>
    <mergeCell ref="C345:C351"/>
    <mergeCell ref="C366:C372"/>
    <mergeCell ref="C218:C224"/>
    <mergeCell ref="C154:C160"/>
    <mergeCell ref="A217:O217"/>
    <mergeCell ref="A218:A301"/>
    <mergeCell ref="N218:N301"/>
    <mergeCell ref="O218:O301"/>
    <mergeCell ref="A302:O302"/>
    <mergeCell ref="B295:B301"/>
    <mergeCell ref="C232:C238"/>
    <mergeCell ref="C274:C280"/>
    <mergeCell ref="C288:C294"/>
    <mergeCell ref="C295:C301"/>
    <mergeCell ref="B331:B337"/>
    <mergeCell ref="C331:C337"/>
    <mergeCell ref="B338:B344"/>
    <mergeCell ref="C338:C344"/>
    <mergeCell ref="C196:C202"/>
    <mergeCell ref="B203:B209"/>
    <mergeCell ref="B281:B287"/>
    <mergeCell ref="C281:C287"/>
    <mergeCell ref="C239:C245"/>
    <mergeCell ref="B239:B245"/>
    <mergeCell ref="C132:C138"/>
    <mergeCell ref="B310:B316"/>
    <mergeCell ref="C650:C656"/>
    <mergeCell ref="P487:P598"/>
    <mergeCell ref="C600:C606"/>
    <mergeCell ref="A600:A627"/>
    <mergeCell ref="N600:N627"/>
    <mergeCell ref="O600:O627"/>
    <mergeCell ref="B614:B620"/>
    <mergeCell ref="C614:C620"/>
    <mergeCell ref="L636:L740"/>
    <mergeCell ref="L607:L627"/>
    <mergeCell ref="C664:C670"/>
    <mergeCell ref="B508:B514"/>
    <mergeCell ref="C508:C514"/>
    <mergeCell ref="A599:O599"/>
    <mergeCell ref="B592:B598"/>
    <mergeCell ref="C487:C493"/>
    <mergeCell ref="C592:C598"/>
    <mergeCell ref="B600:B606"/>
    <mergeCell ref="B557:B563"/>
    <mergeCell ref="C557:C563"/>
    <mergeCell ref="B564:B570"/>
    <mergeCell ref="C564:C570"/>
    <mergeCell ref="B494:B500"/>
    <mergeCell ref="C494:C500"/>
    <mergeCell ref="B458:B464"/>
    <mergeCell ref="B465:B471"/>
    <mergeCell ref="B472:B478"/>
    <mergeCell ref="C430:C436"/>
    <mergeCell ref="C437:C443"/>
    <mergeCell ref="C444:C450"/>
    <mergeCell ref="C139:C145"/>
    <mergeCell ref="C146:C152"/>
    <mergeCell ref="B161:B167"/>
    <mergeCell ref="B168:B174"/>
    <mergeCell ref="B182:B188"/>
    <mergeCell ref="B189:B195"/>
    <mergeCell ref="B210:B216"/>
    <mergeCell ref="C161:C167"/>
    <mergeCell ref="C168:C174"/>
    <mergeCell ref="C182:C188"/>
    <mergeCell ref="C189:C195"/>
    <mergeCell ref="C210:C216"/>
    <mergeCell ref="B139:B145"/>
    <mergeCell ref="B146:B152"/>
    <mergeCell ref="B175:B181"/>
    <mergeCell ref="B196:B202"/>
    <mergeCell ref="B388:B394"/>
    <mergeCell ref="B395:B401"/>
    <mergeCell ref="B402:B408"/>
    <mergeCell ref="B409:B415"/>
    <mergeCell ref="B416:B422"/>
    <mergeCell ref="B423:B429"/>
    <mergeCell ref="B430:B436"/>
    <mergeCell ref="B437:B443"/>
    <mergeCell ref="B444:B450"/>
    <mergeCell ref="O374:O380"/>
    <mergeCell ref="C381:C387"/>
    <mergeCell ref="C388:C394"/>
    <mergeCell ref="C395:C401"/>
    <mergeCell ref="C402:C408"/>
    <mergeCell ref="C409:C415"/>
    <mergeCell ref="C416:C422"/>
    <mergeCell ref="C423:C429"/>
    <mergeCell ref="L381:L485"/>
    <mergeCell ref="N374:N380"/>
    <mergeCell ref="B536:B542"/>
    <mergeCell ref="C536:C542"/>
    <mergeCell ref="C734:C740"/>
    <mergeCell ref="A629:A740"/>
    <mergeCell ref="C713:C719"/>
    <mergeCell ref="C720:C726"/>
    <mergeCell ref="C727:C733"/>
    <mergeCell ref="C692:C698"/>
    <mergeCell ref="C699:C705"/>
    <mergeCell ref="C706:C712"/>
    <mergeCell ref="C671:C677"/>
    <mergeCell ref="C678:C684"/>
    <mergeCell ref="C685:C691"/>
    <mergeCell ref="B607:B613"/>
    <mergeCell ref="C607:C613"/>
    <mergeCell ref="B621:B627"/>
    <mergeCell ref="C621:C627"/>
    <mergeCell ref="A628:O628"/>
    <mergeCell ref="B629:B635"/>
    <mergeCell ref="N629:N635"/>
    <mergeCell ref="O629:O635"/>
    <mergeCell ref="C657:C663"/>
    <mergeCell ref="C636:C642"/>
    <mergeCell ref="C643:C649"/>
    <mergeCell ref="B515:B521"/>
    <mergeCell ref="C515:C521"/>
    <mergeCell ref="C20:C26"/>
    <mergeCell ref="C27:C33"/>
    <mergeCell ref="C34:C40"/>
    <mergeCell ref="C41:C47"/>
    <mergeCell ref="C48:C54"/>
    <mergeCell ref="C55:C61"/>
    <mergeCell ref="C62:C68"/>
    <mergeCell ref="C69:C75"/>
    <mergeCell ref="C76:C83"/>
    <mergeCell ref="C458:C464"/>
    <mergeCell ref="C465:C471"/>
    <mergeCell ref="C472:C478"/>
    <mergeCell ref="C479:C485"/>
    <mergeCell ref="C374:C380"/>
    <mergeCell ref="B317:B323"/>
    <mergeCell ref="C317:C323"/>
    <mergeCell ref="B324:B330"/>
    <mergeCell ref="C324:C330"/>
    <mergeCell ref="A373:O373"/>
    <mergeCell ref="A374:A485"/>
    <mergeCell ref="B479:B485"/>
    <mergeCell ref="B381:B387"/>
    <mergeCell ref="B522:B528"/>
    <mergeCell ref="C522:C528"/>
    <mergeCell ref="L338:L344"/>
    <mergeCell ref="L345:L351"/>
    <mergeCell ref="L352:L358"/>
    <mergeCell ref="L359:L365"/>
    <mergeCell ref="L366:L372"/>
    <mergeCell ref="C6:C12"/>
    <mergeCell ref="L310:L316"/>
    <mergeCell ref="L317:L323"/>
    <mergeCell ref="L324:L330"/>
    <mergeCell ref="L331:L337"/>
    <mergeCell ref="L267:L273"/>
    <mergeCell ref="C253:C259"/>
    <mergeCell ref="L253:L259"/>
    <mergeCell ref="L161:L216"/>
    <mergeCell ref="L494:L598"/>
    <mergeCell ref="C84:C90"/>
    <mergeCell ref="C98:C104"/>
    <mergeCell ref="C105:C111"/>
    <mergeCell ref="C112:C118"/>
    <mergeCell ref="C119:C129"/>
    <mergeCell ref="C91:C97"/>
    <mergeCell ref="C451:C457"/>
  </mergeCells>
  <pageMargins left="0.31496062992125984" right="0.11811023622047245" top="0.74803149606299213" bottom="0.55118110236220474" header="0.31496062992125984" footer="0.31496062992125984"/>
  <pageSetup paperSize="9" scale="62" orientation="landscape" horizontalDpi="0" verticalDpi="0" r:id="rId1"/>
  <rowBreaks count="3" manualBreakCount="3">
    <brk id="231" max="16383" man="1"/>
    <brk id="252" max="16383" man="1"/>
    <brk id="28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61"/>
  <sheetViews>
    <sheetView topLeftCell="A10" workbookViewId="0">
      <selection activeCell="C28" sqref="C28"/>
    </sheetView>
  </sheetViews>
  <sheetFormatPr defaultRowHeight="14.4" x14ac:dyDescent="0.3"/>
  <cols>
    <col min="1" max="1" width="6.44140625" customWidth="1"/>
    <col min="2" max="3" width="24.88671875" customWidth="1"/>
    <col min="4" max="4" width="28.6640625" customWidth="1"/>
    <col min="5" max="5" width="47.6640625" customWidth="1"/>
  </cols>
  <sheetData>
    <row r="2" spans="1:5" ht="54" x14ac:dyDescent="0.3">
      <c r="A2" s="6" t="s">
        <v>1</v>
      </c>
      <c r="B2" s="6" t="s">
        <v>53</v>
      </c>
      <c r="C2" s="6" t="s">
        <v>113</v>
      </c>
      <c r="D2" s="6" t="s">
        <v>51</v>
      </c>
      <c r="E2" s="6" t="s">
        <v>52</v>
      </c>
    </row>
    <row r="3" spans="1:5" x14ac:dyDescent="0.3">
      <c r="A3" s="5"/>
      <c r="B3" s="1" t="s">
        <v>54</v>
      </c>
      <c r="C3" s="1"/>
      <c r="D3" s="5"/>
      <c r="E3" s="5"/>
    </row>
    <row r="4" spans="1:5" x14ac:dyDescent="0.3">
      <c r="A4" s="7">
        <v>1</v>
      </c>
      <c r="B4" s="8" t="s">
        <v>55</v>
      </c>
      <c r="C4" s="8"/>
      <c r="D4" s="7"/>
      <c r="E4" s="7"/>
    </row>
    <row r="5" spans="1:5" x14ac:dyDescent="0.3">
      <c r="A5" s="5"/>
      <c r="B5" s="2" t="s">
        <v>56</v>
      </c>
      <c r="C5" s="2"/>
      <c r="D5" s="5"/>
      <c r="E5" s="5"/>
    </row>
    <row r="6" spans="1:5" x14ac:dyDescent="0.3">
      <c r="A6" s="5"/>
      <c r="B6" s="2" t="s">
        <v>57</v>
      </c>
      <c r="C6" s="2"/>
      <c r="D6" s="5"/>
      <c r="E6" s="5"/>
    </row>
    <row r="7" spans="1:5" x14ac:dyDescent="0.3">
      <c r="A7" s="5"/>
      <c r="B7" s="2" t="s">
        <v>58</v>
      </c>
      <c r="C7" s="2"/>
      <c r="D7" s="5"/>
      <c r="E7" s="5"/>
    </row>
    <row r="8" spans="1:5" x14ac:dyDescent="0.3">
      <c r="A8" s="7">
        <v>2</v>
      </c>
      <c r="B8" s="8" t="s">
        <v>59</v>
      </c>
      <c r="C8" s="8"/>
      <c r="D8" s="7"/>
      <c r="E8" s="7"/>
    </row>
    <row r="9" spans="1:5" x14ac:dyDescent="0.3">
      <c r="A9" s="5"/>
      <c r="B9" s="2" t="s">
        <v>60</v>
      </c>
      <c r="C9" s="2"/>
      <c r="D9" s="5"/>
      <c r="E9" s="5"/>
    </row>
    <row r="10" spans="1:5" x14ac:dyDescent="0.3">
      <c r="A10" s="5"/>
      <c r="B10" s="2" t="s">
        <v>61</v>
      </c>
      <c r="C10" s="2"/>
      <c r="D10" s="5"/>
      <c r="E10" s="5"/>
    </row>
    <row r="11" spans="1:5" x14ac:dyDescent="0.3">
      <c r="A11" s="5"/>
      <c r="B11" s="2" t="s">
        <v>62</v>
      </c>
      <c r="C11" s="2"/>
      <c r="D11" s="5"/>
      <c r="E11" s="5"/>
    </row>
    <row r="12" spans="1:5" x14ac:dyDescent="0.3">
      <c r="A12" s="5"/>
      <c r="B12" s="2" t="s">
        <v>63</v>
      </c>
      <c r="C12" s="2"/>
      <c r="D12" s="5"/>
      <c r="E12" s="5"/>
    </row>
    <row r="13" spans="1:5" x14ac:dyDescent="0.3">
      <c r="A13" s="7">
        <v>3</v>
      </c>
      <c r="B13" s="8" t="s">
        <v>64</v>
      </c>
      <c r="C13" s="8"/>
      <c r="D13" s="7"/>
      <c r="E13" s="7"/>
    </row>
    <row r="14" spans="1:5" x14ac:dyDescent="0.3">
      <c r="A14" s="5"/>
      <c r="B14" s="2" t="s">
        <v>65</v>
      </c>
      <c r="C14" s="2"/>
      <c r="D14" s="5"/>
      <c r="E14" s="5"/>
    </row>
    <row r="15" spans="1:5" x14ac:dyDescent="0.3">
      <c r="A15" s="5"/>
      <c r="B15" s="2" t="s">
        <v>66</v>
      </c>
      <c r="C15" s="2"/>
      <c r="D15" s="5"/>
      <c r="E15" s="5"/>
    </row>
    <row r="16" spans="1:5" x14ac:dyDescent="0.3">
      <c r="A16" s="7">
        <v>4</v>
      </c>
      <c r="B16" s="8" t="s">
        <v>67</v>
      </c>
      <c r="C16" s="8"/>
      <c r="D16" s="7"/>
      <c r="E16" s="7"/>
    </row>
    <row r="17" spans="1:5" x14ac:dyDescent="0.3">
      <c r="A17" s="5"/>
      <c r="B17" s="2" t="s">
        <v>68</v>
      </c>
      <c r="C17" s="2"/>
      <c r="D17" s="5"/>
      <c r="E17" s="5"/>
    </row>
    <row r="18" spans="1:5" x14ac:dyDescent="0.3">
      <c r="A18" s="5"/>
      <c r="B18" s="2" t="s">
        <v>69</v>
      </c>
      <c r="C18" s="2"/>
      <c r="D18" s="5"/>
      <c r="E18" s="5"/>
    </row>
    <row r="19" spans="1:5" x14ac:dyDescent="0.3">
      <c r="A19" s="5"/>
      <c r="B19" s="2" t="s">
        <v>70</v>
      </c>
      <c r="C19" s="2"/>
      <c r="D19" s="5"/>
      <c r="E19" s="5"/>
    </row>
    <row r="20" spans="1:5" x14ac:dyDescent="0.3">
      <c r="A20" s="7">
        <v>5</v>
      </c>
      <c r="B20" s="8" t="s">
        <v>71</v>
      </c>
      <c r="C20" s="8"/>
      <c r="D20" s="7"/>
      <c r="E20" s="7"/>
    </row>
    <row r="21" spans="1:5" x14ac:dyDescent="0.3">
      <c r="A21" s="5"/>
      <c r="B21" s="2" t="s">
        <v>72</v>
      </c>
      <c r="C21" s="2"/>
      <c r="D21" s="5"/>
      <c r="E21" s="5"/>
    </row>
    <row r="22" spans="1:5" x14ac:dyDescent="0.3">
      <c r="A22" s="5"/>
      <c r="B22" s="2" t="s">
        <v>73</v>
      </c>
      <c r="C22" s="2"/>
      <c r="D22" s="5"/>
      <c r="E22" s="5"/>
    </row>
    <row r="23" spans="1:5" x14ac:dyDescent="0.3">
      <c r="A23" s="7">
        <v>6</v>
      </c>
      <c r="B23" s="8" t="s">
        <v>74</v>
      </c>
      <c r="C23" s="8"/>
      <c r="D23" s="7"/>
      <c r="E23" s="7"/>
    </row>
    <row r="24" spans="1:5" x14ac:dyDescent="0.3">
      <c r="A24" s="5"/>
      <c r="B24" s="2" t="s">
        <v>75</v>
      </c>
      <c r="C24" s="2"/>
      <c r="D24" s="5"/>
      <c r="E24" s="5"/>
    </row>
    <row r="25" spans="1:5" x14ac:dyDescent="0.3">
      <c r="A25" s="7">
        <v>7</v>
      </c>
      <c r="B25" s="8" t="s">
        <v>76</v>
      </c>
      <c r="C25" s="8"/>
      <c r="D25" s="7"/>
      <c r="E25" s="7"/>
    </row>
    <row r="26" spans="1:5" x14ac:dyDescent="0.3">
      <c r="A26" s="5"/>
      <c r="B26" s="2" t="s">
        <v>77</v>
      </c>
      <c r="C26" s="2"/>
      <c r="D26" s="5"/>
      <c r="E26" s="5"/>
    </row>
    <row r="27" spans="1:5" x14ac:dyDescent="0.3">
      <c r="A27" s="5"/>
      <c r="B27" s="2" t="s">
        <v>78</v>
      </c>
      <c r="C27" s="2"/>
      <c r="D27" s="5"/>
      <c r="E27" s="5"/>
    </row>
    <row r="28" spans="1:5" x14ac:dyDescent="0.3">
      <c r="A28" s="5"/>
      <c r="B28" s="2" t="s">
        <v>79</v>
      </c>
      <c r="C28" s="2"/>
      <c r="D28" s="5"/>
      <c r="E28" s="5"/>
    </row>
    <row r="29" spans="1:5" x14ac:dyDescent="0.3">
      <c r="A29" s="5"/>
      <c r="B29" s="2" t="s">
        <v>80</v>
      </c>
      <c r="C29" s="2"/>
      <c r="D29" s="5"/>
      <c r="E29" s="5"/>
    </row>
    <row r="30" spans="1:5" x14ac:dyDescent="0.3">
      <c r="A30" s="7">
        <v>8</v>
      </c>
      <c r="B30" s="8" t="s">
        <v>81</v>
      </c>
      <c r="C30" s="8"/>
      <c r="D30" s="7"/>
      <c r="E30" s="7"/>
    </row>
    <row r="31" spans="1:5" x14ac:dyDescent="0.3">
      <c r="A31" s="5"/>
      <c r="B31" s="2" t="s">
        <v>82</v>
      </c>
      <c r="C31" s="2"/>
      <c r="D31" s="5"/>
      <c r="E31" s="5"/>
    </row>
    <row r="32" spans="1:5" x14ac:dyDescent="0.3">
      <c r="A32" s="5"/>
      <c r="B32" s="2" t="s">
        <v>83</v>
      </c>
      <c r="C32" s="2"/>
      <c r="D32" s="5"/>
      <c r="E32" s="5"/>
    </row>
    <row r="33" spans="1:5" x14ac:dyDescent="0.3">
      <c r="A33" s="7">
        <v>9</v>
      </c>
      <c r="B33" s="8" t="s">
        <v>84</v>
      </c>
      <c r="C33" s="8"/>
      <c r="D33" s="7"/>
      <c r="E33" s="7"/>
    </row>
    <row r="34" spans="1:5" x14ac:dyDescent="0.3">
      <c r="A34" s="5"/>
      <c r="B34" s="2" t="s">
        <v>85</v>
      </c>
      <c r="C34" s="2"/>
      <c r="D34" s="5"/>
      <c r="E34" s="5"/>
    </row>
    <row r="35" spans="1:5" x14ac:dyDescent="0.3">
      <c r="A35" s="5"/>
      <c r="B35" s="2" t="s">
        <v>86</v>
      </c>
      <c r="C35" s="2"/>
      <c r="D35" s="5"/>
      <c r="E35" s="5"/>
    </row>
    <row r="36" spans="1:5" x14ac:dyDescent="0.3">
      <c r="A36" s="5"/>
      <c r="B36" s="2" t="s">
        <v>87</v>
      </c>
      <c r="C36" s="2"/>
      <c r="D36" s="5"/>
      <c r="E36" s="5"/>
    </row>
    <row r="37" spans="1:5" x14ac:dyDescent="0.3">
      <c r="A37" s="5"/>
      <c r="B37" s="2" t="s">
        <v>88</v>
      </c>
      <c r="C37" s="2"/>
      <c r="D37" s="5"/>
      <c r="E37" s="5"/>
    </row>
    <row r="38" spans="1:5" x14ac:dyDescent="0.3">
      <c r="A38" s="7">
        <v>10</v>
      </c>
      <c r="B38" s="8" t="s">
        <v>89</v>
      </c>
      <c r="C38" s="8"/>
      <c r="D38" s="7"/>
      <c r="E38" s="7"/>
    </row>
    <row r="39" spans="1:5" x14ac:dyDescent="0.3">
      <c r="A39" s="5"/>
      <c r="B39" s="2" t="s">
        <v>90</v>
      </c>
      <c r="C39" s="2"/>
      <c r="D39" s="5"/>
      <c r="E39" s="5"/>
    </row>
    <row r="40" spans="1:5" x14ac:dyDescent="0.3">
      <c r="A40" s="5"/>
      <c r="B40" s="2" t="s">
        <v>91</v>
      </c>
      <c r="C40" s="2"/>
      <c r="D40" s="5"/>
      <c r="E40" s="5"/>
    </row>
    <row r="41" spans="1:5" x14ac:dyDescent="0.3">
      <c r="A41" s="5"/>
      <c r="B41" s="2" t="s">
        <v>92</v>
      </c>
      <c r="C41" s="2"/>
      <c r="D41" s="5"/>
      <c r="E41" s="5"/>
    </row>
    <row r="42" spans="1:5" x14ac:dyDescent="0.3">
      <c r="A42" s="7">
        <v>11</v>
      </c>
      <c r="B42" s="8" t="s">
        <v>93</v>
      </c>
      <c r="C42" s="8"/>
      <c r="D42" s="7"/>
      <c r="E42" s="7"/>
    </row>
    <row r="43" spans="1:5" x14ac:dyDescent="0.3">
      <c r="A43" s="5"/>
      <c r="B43" s="2" t="s">
        <v>94</v>
      </c>
      <c r="C43" s="2"/>
      <c r="D43" s="5"/>
      <c r="E43" s="5"/>
    </row>
    <row r="44" spans="1:5" x14ac:dyDescent="0.3">
      <c r="A44" s="5"/>
      <c r="B44" s="2" t="s">
        <v>95</v>
      </c>
      <c r="C44" s="2"/>
      <c r="D44" s="5"/>
      <c r="E44" s="5"/>
    </row>
    <row r="45" spans="1:5" x14ac:dyDescent="0.3">
      <c r="A45" s="5"/>
      <c r="B45" s="2" t="s">
        <v>96</v>
      </c>
      <c r="C45" s="2"/>
      <c r="D45" s="5"/>
      <c r="E45" s="5"/>
    </row>
    <row r="46" spans="1:5" x14ac:dyDescent="0.3">
      <c r="A46" s="7">
        <v>12</v>
      </c>
      <c r="B46" s="9" t="s">
        <v>97</v>
      </c>
      <c r="C46" s="9"/>
      <c r="D46" s="7"/>
      <c r="E46" s="7"/>
    </row>
    <row r="47" spans="1:5" x14ac:dyDescent="0.3">
      <c r="A47" s="5"/>
      <c r="B47" s="2" t="s">
        <v>98</v>
      </c>
      <c r="C47" s="2"/>
      <c r="D47" s="5"/>
      <c r="E47" s="5"/>
    </row>
    <row r="48" spans="1:5" x14ac:dyDescent="0.3">
      <c r="A48" s="7">
        <v>13</v>
      </c>
      <c r="B48" s="9" t="s">
        <v>99</v>
      </c>
      <c r="C48" s="9"/>
      <c r="D48" s="7"/>
      <c r="E48" s="7"/>
    </row>
    <row r="49" spans="1:5" x14ac:dyDescent="0.3">
      <c r="A49" s="5"/>
      <c r="B49" s="2" t="s">
        <v>100</v>
      </c>
      <c r="C49" s="2"/>
      <c r="D49" s="5"/>
      <c r="E49" s="5"/>
    </row>
    <row r="50" spans="1:5" x14ac:dyDescent="0.3">
      <c r="A50" s="5"/>
      <c r="B50" s="2" t="s">
        <v>101</v>
      </c>
      <c r="C50" s="2"/>
      <c r="D50" s="5"/>
      <c r="E50" s="5"/>
    </row>
    <row r="51" spans="1:5" x14ac:dyDescent="0.3">
      <c r="A51" s="7">
        <v>14</v>
      </c>
      <c r="B51" s="9" t="s">
        <v>102</v>
      </c>
      <c r="C51" s="9"/>
      <c r="D51" s="7"/>
      <c r="E51" s="7"/>
    </row>
    <row r="52" spans="1:5" x14ac:dyDescent="0.3">
      <c r="A52" s="5"/>
      <c r="B52" s="2" t="s">
        <v>103</v>
      </c>
      <c r="C52" s="2"/>
      <c r="D52" s="5"/>
      <c r="E52" s="5"/>
    </row>
    <row r="53" spans="1:5" x14ac:dyDescent="0.3">
      <c r="A53" s="5"/>
      <c r="B53" s="2" t="s">
        <v>104</v>
      </c>
      <c r="C53" s="2"/>
      <c r="D53" s="5"/>
      <c r="E53" s="5"/>
    </row>
    <row r="54" spans="1:5" x14ac:dyDescent="0.3">
      <c r="A54" s="5"/>
      <c r="B54" s="2" t="s">
        <v>105</v>
      </c>
      <c r="C54" s="2"/>
      <c r="D54" s="5"/>
      <c r="E54" s="5"/>
    </row>
    <row r="55" spans="1:5" x14ac:dyDescent="0.3">
      <c r="A55" s="7">
        <v>15</v>
      </c>
      <c r="B55" s="9" t="s">
        <v>106</v>
      </c>
      <c r="C55" s="9"/>
      <c r="D55" s="7"/>
      <c r="E55" s="7"/>
    </row>
    <row r="56" spans="1:5" x14ac:dyDescent="0.3">
      <c r="A56" s="5"/>
      <c r="B56" s="2" t="s">
        <v>107</v>
      </c>
      <c r="C56" s="2"/>
      <c r="D56" s="5"/>
      <c r="E56" s="5"/>
    </row>
    <row r="57" spans="1:5" x14ac:dyDescent="0.3">
      <c r="A57" s="5"/>
      <c r="B57" s="2" t="s">
        <v>108</v>
      </c>
      <c r="C57" s="2"/>
      <c r="D57" s="5"/>
      <c r="E57" s="5"/>
    </row>
    <row r="58" spans="1:5" x14ac:dyDescent="0.3">
      <c r="A58" s="5"/>
      <c r="B58" s="2" t="s">
        <v>109</v>
      </c>
      <c r="C58" s="2"/>
      <c r="D58" s="5"/>
      <c r="E58" s="5"/>
    </row>
    <row r="59" spans="1:5" x14ac:dyDescent="0.3">
      <c r="A59" s="5"/>
      <c r="B59" s="2" t="s">
        <v>110</v>
      </c>
      <c r="C59" s="2"/>
      <c r="D59" s="5"/>
      <c r="E59" s="5"/>
    </row>
    <row r="60" spans="1:5" x14ac:dyDescent="0.3">
      <c r="A60" s="5"/>
      <c r="B60" s="3" t="s">
        <v>111</v>
      </c>
      <c r="C60" s="3"/>
      <c r="D60" s="5"/>
      <c r="E60" s="5"/>
    </row>
    <row r="61" spans="1:5" x14ac:dyDescent="0.3">
      <c r="A61" s="5"/>
      <c r="B61" s="4" t="s">
        <v>112</v>
      </c>
      <c r="C61" s="4"/>
      <c r="D61" s="5"/>
      <c r="E61" s="5"/>
    </row>
  </sheetData>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77"/>
  <sheetViews>
    <sheetView tabSelected="1" view="pageBreakPreview" zoomScale="60" zoomScaleNormal="60" workbookViewId="0">
      <pane xSplit="1" ySplit="8" topLeftCell="B291" activePane="bottomRight" state="frozen"/>
      <selection pane="topRight" activeCell="B1" sqref="B1"/>
      <selection pane="bottomLeft" activeCell="A6" sqref="A6"/>
      <selection pane="bottomRight" activeCell="D310" sqref="D310:D316"/>
    </sheetView>
  </sheetViews>
  <sheetFormatPr defaultColWidth="8.88671875" defaultRowHeight="18" x14ac:dyDescent="0.35"/>
  <cols>
    <col min="1" max="1" width="7.88671875" style="29" customWidth="1"/>
    <col min="2" max="2" width="42.33203125" style="264" customWidth="1"/>
    <col min="3" max="3" width="18.88671875" style="29" customWidth="1"/>
    <col min="4" max="4" width="21.33203125" style="121" customWidth="1"/>
    <col min="5" max="5" width="12.44140625" style="29" customWidth="1"/>
    <col min="6" max="6" width="13.44140625" style="29" hidden="1" customWidth="1"/>
    <col min="7" max="7" width="20.5546875" style="29" customWidth="1"/>
    <col min="8" max="8" width="16.33203125" style="29" customWidth="1"/>
    <col min="9" max="9" width="18.33203125" style="29" customWidth="1"/>
    <col min="10" max="10" width="14.33203125" style="29" customWidth="1"/>
    <col min="11" max="11" width="19" style="29" customWidth="1"/>
    <col min="12" max="12" width="28.109375" style="29" hidden="1" customWidth="1"/>
    <col min="13" max="13" width="21.33203125" style="29" customWidth="1"/>
    <col min="14" max="14" width="19.6640625" style="29" hidden="1" customWidth="1"/>
    <col min="15" max="15" width="27.6640625" style="29" customWidth="1"/>
    <col min="16" max="16" width="24.33203125" style="29" customWidth="1"/>
    <col min="17" max="16384" width="8.88671875" style="29"/>
  </cols>
  <sheetData>
    <row r="1" spans="1:16" ht="2.25" customHeight="1" x14ac:dyDescent="0.35">
      <c r="M1" s="514" t="s">
        <v>354</v>
      </c>
      <c r="N1" s="515"/>
      <c r="O1" s="515"/>
    </row>
    <row r="2" spans="1:16" ht="75" hidden="1" customHeight="1" x14ac:dyDescent="0.35"/>
    <row r="3" spans="1:16" ht="79.8" customHeight="1" x14ac:dyDescent="0.3">
      <c r="A3" s="348"/>
      <c r="B3" s="348"/>
      <c r="C3" s="348"/>
      <c r="D3" s="348"/>
      <c r="E3" s="348"/>
      <c r="F3" s="348"/>
      <c r="G3" s="348"/>
      <c r="H3" s="348"/>
      <c r="I3" s="348"/>
      <c r="J3" s="517" t="s">
        <v>355</v>
      </c>
      <c r="K3" s="517"/>
      <c r="L3" s="517"/>
      <c r="M3" s="517"/>
      <c r="N3" s="517"/>
      <c r="O3" s="517"/>
    </row>
    <row r="4" spans="1:16" ht="54.6" customHeight="1" x14ac:dyDescent="0.3">
      <c r="A4" s="516" t="s">
        <v>356</v>
      </c>
      <c r="B4" s="516"/>
      <c r="C4" s="516"/>
      <c r="D4" s="516"/>
      <c r="E4" s="516"/>
      <c r="F4" s="516"/>
      <c r="G4" s="516"/>
      <c r="H4" s="516"/>
      <c r="I4" s="516"/>
      <c r="J4" s="516"/>
      <c r="K4" s="516"/>
      <c r="L4" s="516"/>
      <c r="M4" s="516"/>
      <c r="N4" s="347"/>
      <c r="O4" s="347"/>
    </row>
    <row r="5" spans="1:16" ht="18.600000000000001" thickBot="1" x14ac:dyDescent="0.4">
      <c r="A5" s="70"/>
      <c r="B5" s="246"/>
      <c r="C5" s="70"/>
      <c r="D5" s="122"/>
      <c r="E5" s="70"/>
      <c r="F5" s="70"/>
      <c r="G5" s="70"/>
      <c r="H5" s="70"/>
      <c r="I5" s="70"/>
      <c r="J5" s="70"/>
      <c r="K5" s="70"/>
      <c r="L5" s="70"/>
      <c r="M5" s="70"/>
      <c r="N5" s="70"/>
      <c r="O5" s="70"/>
    </row>
    <row r="6" spans="1:16" ht="21.6" thickBot="1" x14ac:dyDescent="0.35">
      <c r="A6" s="491" t="s">
        <v>1</v>
      </c>
      <c r="B6" s="493" t="s">
        <v>2</v>
      </c>
      <c r="C6" s="491" t="s">
        <v>49</v>
      </c>
      <c r="D6" s="491" t="s">
        <v>50</v>
      </c>
      <c r="E6" s="491" t="s">
        <v>3</v>
      </c>
      <c r="F6" s="491" t="s">
        <v>4</v>
      </c>
      <c r="G6" s="491" t="s">
        <v>5</v>
      </c>
      <c r="H6" s="496" t="s">
        <v>6</v>
      </c>
      <c r="I6" s="497"/>
      <c r="J6" s="497"/>
      <c r="K6" s="498"/>
      <c r="L6" s="491" t="s">
        <v>114</v>
      </c>
      <c r="M6" s="499" t="s">
        <v>124</v>
      </c>
      <c r="N6" s="499" t="s">
        <v>7</v>
      </c>
      <c r="O6" s="501" t="s">
        <v>357</v>
      </c>
      <c r="P6" s="383" t="s">
        <v>115</v>
      </c>
    </row>
    <row r="7" spans="1:16" ht="63.6" thickBot="1" x14ac:dyDescent="0.35">
      <c r="A7" s="492"/>
      <c r="B7" s="494"/>
      <c r="C7" s="492"/>
      <c r="D7" s="492"/>
      <c r="E7" s="492"/>
      <c r="F7" s="495"/>
      <c r="G7" s="492"/>
      <c r="H7" s="145" t="s">
        <v>8</v>
      </c>
      <c r="I7" s="145" t="s">
        <v>9</v>
      </c>
      <c r="J7" s="145" t="s">
        <v>10</v>
      </c>
      <c r="K7" s="145" t="s">
        <v>11</v>
      </c>
      <c r="L7" s="492"/>
      <c r="M7" s="500"/>
      <c r="N7" s="500"/>
      <c r="O7" s="502"/>
      <c r="P7" s="383"/>
    </row>
    <row r="8" spans="1:16" s="129" customFormat="1" ht="21.6" thickBot="1" x14ac:dyDescent="0.35">
      <c r="A8" s="524" t="s">
        <v>351</v>
      </c>
      <c r="B8" s="524"/>
      <c r="C8" s="524"/>
      <c r="D8" s="524"/>
      <c r="E8" s="524"/>
      <c r="F8" s="524"/>
      <c r="G8" s="524"/>
      <c r="H8" s="524"/>
      <c r="I8" s="524"/>
      <c r="J8" s="524"/>
      <c r="K8" s="524"/>
      <c r="L8" s="524"/>
      <c r="M8" s="524"/>
      <c r="N8" s="524"/>
      <c r="O8" s="524"/>
      <c r="P8" s="525"/>
    </row>
    <row r="9" spans="1:16" ht="21.6" thickBot="1" x14ac:dyDescent="0.35">
      <c r="A9" s="534"/>
      <c r="B9" s="530"/>
      <c r="C9" s="532"/>
      <c r="D9" s="532"/>
      <c r="E9" s="11">
        <v>2014</v>
      </c>
      <c r="F9" s="336"/>
      <c r="G9" s="338">
        <f>G18+G144+G174+G238+G302+G310+G423+G536+G565</f>
        <v>195158.3</v>
      </c>
      <c r="H9" s="338">
        <f t="shared" ref="H9:M9" si="0">H18+H144+H174+H238+H302+H310+H423+H536+H565</f>
        <v>59165.490000000005</v>
      </c>
      <c r="I9" s="338">
        <f t="shared" si="0"/>
        <v>108574.395</v>
      </c>
      <c r="J9" s="338">
        <f t="shared" si="0"/>
        <v>9518.4150000000009</v>
      </c>
      <c r="K9" s="338">
        <f t="shared" si="0"/>
        <v>17900</v>
      </c>
      <c r="L9" s="338">
        <f t="shared" si="0"/>
        <v>0</v>
      </c>
      <c r="M9" s="338">
        <f t="shared" si="0"/>
        <v>6900</v>
      </c>
      <c r="N9" s="408"/>
      <c r="O9" s="408"/>
      <c r="P9" s="518"/>
    </row>
    <row r="10" spans="1:16" ht="21.6" thickBot="1" x14ac:dyDescent="0.35">
      <c r="A10" s="535"/>
      <c r="B10" s="531"/>
      <c r="C10" s="533"/>
      <c r="D10" s="533"/>
      <c r="E10" s="17">
        <v>2015</v>
      </c>
      <c r="F10" s="335"/>
      <c r="G10" s="338">
        <f t="shared" ref="G10:M10" si="1">G19+G145+G175+G239+G303+G311+G424+G537+G566</f>
        <v>196842.5</v>
      </c>
      <c r="H10" s="338">
        <f t="shared" si="1"/>
        <v>60036.75</v>
      </c>
      <c r="I10" s="338">
        <f t="shared" si="1"/>
        <v>105216.13500000001</v>
      </c>
      <c r="J10" s="338">
        <f t="shared" si="1"/>
        <v>9346.125</v>
      </c>
      <c r="K10" s="338">
        <f t="shared" si="1"/>
        <v>22243.489999999998</v>
      </c>
      <c r="L10" s="338">
        <f t="shared" si="1"/>
        <v>0</v>
      </c>
      <c r="M10" s="338">
        <f t="shared" si="1"/>
        <v>7590</v>
      </c>
      <c r="N10" s="404"/>
      <c r="O10" s="404"/>
      <c r="P10" s="519"/>
    </row>
    <row r="11" spans="1:16" ht="21.6" thickBot="1" x14ac:dyDescent="0.35">
      <c r="A11" s="535"/>
      <c r="B11" s="531"/>
      <c r="C11" s="533"/>
      <c r="D11" s="533"/>
      <c r="E11" s="17">
        <v>2016</v>
      </c>
      <c r="F11" s="335"/>
      <c r="G11" s="338">
        <f t="shared" ref="G11:M11" si="2">G20+G146+G176+G240+G304+G312+G425+G538+G567</f>
        <v>344514.8</v>
      </c>
      <c r="H11" s="338">
        <f t="shared" si="2"/>
        <v>104024.44</v>
      </c>
      <c r="I11" s="338">
        <f t="shared" si="2"/>
        <v>196366.72</v>
      </c>
      <c r="J11" s="338">
        <f t="shared" si="2"/>
        <v>16723.240000000002</v>
      </c>
      <c r="K11" s="338">
        <f t="shared" si="2"/>
        <v>27400.400000000001</v>
      </c>
      <c r="L11" s="338">
        <f t="shared" si="2"/>
        <v>0</v>
      </c>
      <c r="M11" s="338">
        <f t="shared" si="2"/>
        <v>6900</v>
      </c>
      <c r="N11" s="404"/>
      <c r="O11" s="404"/>
      <c r="P11" s="519"/>
    </row>
    <row r="12" spans="1:16" ht="21.6" thickBot="1" x14ac:dyDescent="0.35">
      <c r="A12" s="535"/>
      <c r="B12" s="531"/>
      <c r="C12" s="533"/>
      <c r="D12" s="533"/>
      <c r="E12" s="17">
        <v>2017</v>
      </c>
      <c r="F12" s="335"/>
      <c r="G12" s="338">
        <f t="shared" ref="G12:M12" si="3">G21+G147+G177+G241+G305+G313+G426+G539+G568</f>
        <v>191329</v>
      </c>
      <c r="H12" s="338">
        <f t="shared" si="3"/>
        <v>58766.7</v>
      </c>
      <c r="I12" s="338">
        <f t="shared" si="3"/>
        <v>91632.45</v>
      </c>
      <c r="J12" s="338">
        <f t="shared" si="3"/>
        <v>9139.4500000000007</v>
      </c>
      <c r="K12" s="338">
        <f t="shared" si="3"/>
        <v>31790.400000000001</v>
      </c>
      <c r="L12" s="338">
        <f t="shared" si="3"/>
        <v>0</v>
      </c>
      <c r="M12" s="338">
        <f t="shared" si="3"/>
        <v>6750</v>
      </c>
      <c r="N12" s="404"/>
      <c r="O12" s="404"/>
      <c r="P12" s="519"/>
    </row>
    <row r="13" spans="1:16" ht="21.6" thickBot="1" x14ac:dyDescent="0.35">
      <c r="A13" s="535"/>
      <c r="B13" s="531"/>
      <c r="C13" s="533"/>
      <c r="D13" s="533"/>
      <c r="E13" s="17">
        <v>2018</v>
      </c>
      <c r="F13" s="335"/>
      <c r="G13" s="338">
        <f t="shared" ref="G13:M13" si="4">G22+G148+G178+G242+G306+G314+G427+G540+G569</f>
        <v>207719</v>
      </c>
      <c r="H13" s="338">
        <f t="shared" si="4"/>
        <v>63383.7</v>
      </c>
      <c r="I13" s="338">
        <f t="shared" si="4"/>
        <v>98423.95</v>
      </c>
      <c r="J13" s="338">
        <f t="shared" si="4"/>
        <v>10033.950000000001</v>
      </c>
      <c r="K13" s="338">
        <f t="shared" si="4"/>
        <v>35877.4</v>
      </c>
      <c r="L13" s="338">
        <f t="shared" si="4"/>
        <v>0</v>
      </c>
      <c r="M13" s="338">
        <f t="shared" si="4"/>
        <v>6480</v>
      </c>
      <c r="N13" s="404"/>
      <c r="O13" s="404"/>
      <c r="P13" s="519"/>
    </row>
    <row r="14" spans="1:16" ht="21.6" thickBot="1" x14ac:dyDescent="0.35">
      <c r="A14" s="535"/>
      <c r="B14" s="531"/>
      <c r="C14" s="533"/>
      <c r="D14" s="533"/>
      <c r="E14" s="17">
        <v>2019</v>
      </c>
      <c r="F14" s="335"/>
      <c r="G14" s="338">
        <f t="shared" ref="G14:M14" si="5">G23+G149+G179+G243+G307+G315+G428+G541+G570</f>
        <v>212064</v>
      </c>
      <c r="H14" s="338">
        <f t="shared" si="5"/>
        <v>64307.199999999997</v>
      </c>
      <c r="I14" s="338">
        <f t="shared" si="5"/>
        <v>100700.6</v>
      </c>
      <c r="J14" s="338">
        <f t="shared" si="5"/>
        <v>10181.200000000001</v>
      </c>
      <c r="K14" s="338">
        <f t="shared" si="5"/>
        <v>36875</v>
      </c>
      <c r="L14" s="338">
        <f t="shared" si="5"/>
        <v>0</v>
      </c>
      <c r="M14" s="338">
        <f t="shared" si="5"/>
        <v>9210</v>
      </c>
      <c r="N14" s="404"/>
      <c r="O14" s="404"/>
      <c r="P14" s="519"/>
    </row>
    <row r="15" spans="1:16" ht="21.6" thickBot="1" x14ac:dyDescent="0.35">
      <c r="A15" s="535"/>
      <c r="B15" s="531"/>
      <c r="C15" s="533"/>
      <c r="D15" s="533"/>
      <c r="E15" s="31">
        <v>2020</v>
      </c>
      <c r="F15" s="342"/>
      <c r="G15" s="338">
        <f t="shared" ref="G15:M15" si="6">G24+G150+G180+G244+G308+G316+G429+G542+G571</f>
        <v>299032</v>
      </c>
      <c r="H15" s="338">
        <f t="shared" si="6"/>
        <v>90481.600000000006</v>
      </c>
      <c r="I15" s="338">
        <f t="shared" si="6"/>
        <v>140662.39999999999</v>
      </c>
      <c r="J15" s="338">
        <f t="shared" si="6"/>
        <v>14508.6</v>
      </c>
      <c r="K15" s="338">
        <f t="shared" si="6"/>
        <v>53379.4</v>
      </c>
      <c r="L15" s="338">
        <f t="shared" si="6"/>
        <v>0</v>
      </c>
      <c r="M15" s="338">
        <f t="shared" si="6"/>
        <v>8700</v>
      </c>
      <c r="N15" s="409"/>
      <c r="O15" s="409"/>
      <c r="P15" s="520"/>
    </row>
    <row r="16" spans="1:16" s="341" customFormat="1" ht="21" thickBot="1" x14ac:dyDescent="0.35">
      <c r="A16" s="343"/>
      <c r="B16" s="344"/>
      <c r="C16" s="345"/>
      <c r="D16" s="523" t="s">
        <v>352</v>
      </c>
      <c r="E16" s="523"/>
      <c r="F16" s="345"/>
      <c r="G16" s="346">
        <f>SUM(G9:G15)</f>
        <v>1646659.6</v>
      </c>
      <c r="H16" s="346">
        <f t="shared" ref="H16:M16" si="7">SUM(H9:H15)</f>
        <v>500165.88</v>
      </c>
      <c r="I16" s="346">
        <f t="shared" si="7"/>
        <v>841576.65</v>
      </c>
      <c r="J16" s="346">
        <f t="shared" si="7"/>
        <v>79450.98</v>
      </c>
      <c r="K16" s="346">
        <f t="shared" si="7"/>
        <v>225466.09</v>
      </c>
      <c r="L16" s="346">
        <f t="shared" si="7"/>
        <v>0</v>
      </c>
      <c r="M16" s="346">
        <f t="shared" si="7"/>
        <v>52530</v>
      </c>
      <c r="N16" s="339"/>
      <c r="O16" s="339"/>
      <c r="P16" s="340"/>
    </row>
    <row r="17" spans="1:16" s="131" customFormat="1" ht="21" x14ac:dyDescent="0.4">
      <c r="A17" s="432" t="s">
        <v>12</v>
      </c>
      <c r="B17" s="432"/>
      <c r="C17" s="432"/>
      <c r="D17" s="432"/>
      <c r="E17" s="432"/>
      <c r="F17" s="432"/>
      <c r="G17" s="432"/>
      <c r="H17" s="432"/>
      <c r="I17" s="432"/>
      <c r="J17" s="432"/>
      <c r="K17" s="432"/>
      <c r="L17" s="432"/>
      <c r="M17" s="432"/>
      <c r="N17" s="432"/>
      <c r="O17" s="432"/>
      <c r="P17" s="334"/>
    </row>
    <row r="18" spans="1:16" ht="15.6" x14ac:dyDescent="0.3">
      <c r="A18" s="451">
        <v>1</v>
      </c>
      <c r="B18" s="484" t="s">
        <v>13</v>
      </c>
      <c r="C18" s="383" t="s">
        <v>123</v>
      </c>
      <c r="D18" s="140">
        <f>D32+D39+D46+D53+D60+D67+D74+D81+D88+D96+D103+D110+D117+D124+D131</f>
        <v>2580</v>
      </c>
      <c r="E18" s="17">
        <v>2014</v>
      </c>
      <c r="F18" s="17"/>
      <c r="G18" s="140">
        <f>G32+G39+G46+G53+G60+G67+G74+G81+G88+G96+G103+G110+G117+G124+G131</f>
        <v>43000</v>
      </c>
      <c r="H18" s="140">
        <f t="shared" ref="H18:M18" si="8">H32+H39+H46+H53+H60+H67+H74+H81+H88+H96+H103+H110+H117+H124+H131</f>
        <v>12900</v>
      </c>
      <c r="I18" s="140">
        <f t="shared" si="8"/>
        <v>15050</v>
      </c>
      <c r="J18" s="140">
        <f t="shared" si="8"/>
        <v>2150</v>
      </c>
      <c r="K18" s="140">
        <f t="shared" si="8"/>
        <v>12900</v>
      </c>
      <c r="L18" s="140"/>
      <c r="M18" s="140">
        <f t="shared" si="8"/>
        <v>6900</v>
      </c>
      <c r="N18" s="383" t="s">
        <v>14</v>
      </c>
      <c r="O18" s="437" t="s">
        <v>15</v>
      </c>
      <c r="P18" s="71"/>
    </row>
    <row r="19" spans="1:16" ht="15.6" x14ac:dyDescent="0.3">
      <c r="A19" s="451"/>
      <c r="B19" s="484"/>
      <c r="C19" s="383"/>
      <c r="D19" s="140">
        <f>D33+D40+D47+D54+D61+D68+D75+D82+D89+D90+D97+D104+D111+D118+D125+D132+D133</f>
        <v>3251</v>
      </c>
      <c r="E19" s="17">
        <v>2015</v>
      </c>
      <c r="F19" s="17"/>
      <c r="G19" s="140">
        <f>G33+G40+G47+G54+G61+G68+G75+G82+G89+G90+G97+G104+G111+G118+G125+G132+G133</f>
        <v>70557.3</v>
      </c>
      <c r="H19" s="140">
        <f t="shared" ref="H19:M19" si="9">H33+H40+H47+H54+H61+H68+H75+H82+H89+H90+H97+H104+H111+H118+H125+H132+H133</f>
        <v>21167.190000000002</v>
      </c>
      <c r="I19" s="140">
        <f t="shared" si="9"/>
        <v>26968.755000000001</v>
      </c>
      <c r="J19" s="140">
        <f t="shared" si="9"/>
        <v>3527.8649999999998</v>
      </c>
      <c r="K19" s="140">
        <f t="shared" si="9"/>
        <v>18893.489999999998</v>
      </c>
      <c r="L19" s="140"/>
      <c r="M19" s="140">
        <f t="shared" si="9"/>
        <v>7590</v>
      </c>
      <c r="N19" s="383"/>
      <c r="O19" s="437"/>
      <c r="P19" s="71"/>
    </row>
    <row r="20" spans="1:16" ht="15.6" x14ac:dyDescent="0.3">
      <c r="A20" s="451"/>
      <c r="B20" s="484"/>
      <c r="C20" s="383"/>
      <c r="D20" s="140">
        <f>D34+D41+D48+D55+D62+D69+D76+D83+D91+D98+D105+D112+D119+D126+D134</f>
        <v>3157</v>
      </c>
      <c r="E20" s="17">
        <v>2016</v>
      </c>
      <c r="F20" s="17"/>
      <c r="G20" s="140">
        <f>G34+G41+G48+G55+G62+G69+G76+G83+G91+G98+G105+G112+G119+G126+G134</f>
        <v>72339</v>
      </c>
      <c r="H20" s="140">
        <f t="shared" ref="H20:M21" si="10">H34+H41+H48+H55+H62+H69+H76+H83+H91+H98+H105+H112+H119+H126+H134</f>
        <v>21701.699999999997</v>
      </c>
      <c r="I20" s="140">
        <f t="shared" si="10"/>
        <v>27844.95</v>
      </c>
      <c r="J20" s="140">
        <f t="shared" si="10"/>
        <v>3616.95</v>
      </c>
      <c r="K20" s="140">
        <f t="shared" si="10"/>
        <v>19175.400000000001</v>
      </c>
      <c r="L20" s="140"/>
      <c r="M20" s="140">
        <f t="shared" si="10"/>
        <v>6900</v>
      </c>
      <c r="N20" s="383"/>
      <c r="O20" s="437"/>
      <c r="P20" s="71"/>
    </row>
    <row r="21" spans="1:16" ht="15.6" x14ac:dyDescent="0.3">
      <c r="A21" s="451"/>
      <c r="B21" s="484"/>
      <c r="C21" s="383"/>
      <c r="D21" s="140">
        <f>D35+D42+D49+D56+D63+D70+D77+D84+D92+D99+D106+D113+D120+D127+D135</f>
        <v>3097</v>
      </c>
      <c r="E21" s="17">
        <v>2017</v>
      </c>
      <c r="F21" s="17"/>
      <c r="G21" s="140">
        <f>G35+G42+G49+G56+G63+G70+G77+G84+G92+G99+G106+G113+G120+G127+G135</f>
        <v>73839</v>
      </c>
      <c r="H21" s="140">
        <f t="shared" si="10"/>
        <v>22151.699999999997</v>
      </c>
      <c r="I21" s="140">
        <f t="shared" si="10"/>
        <v>28369.95</v>
      </c>
      <c r="J21" s="140">
        <f t="shared" si="10"/>
        <v>3691.95</v>
      </c>
      <c r="K21" s="140">
        <f t="shared" si="10"/>
        <v>19625.400000000001</v>
      </c>
      <c r="L21" s="140"/>
      <c r="M21" s="140">
        <f t="shared" si="10"/>
        <v>6750</v>
      </c>
      <c r="N21" s="383"/>
      <c r="O21" s="437"/>
      <c r="P21" s="71"/>
    </row>
    <row r="22" spans="1:16" ht="15.6" x14ac:dyDescent="0.3">
      <c r="A22" s="451"/>
      <c r="B22" s="484"/>
      <c r="C22" s="383"/>
      <c r="D22" s="140">
        <f>D36+D43+D50+D57+D64+D71+D78+D85+D93+D100+D107+D114+D121+D128+D136+D137</f>
        <v>2983</v>
      </c>
      <c r="E22" s="17">
        <v>2018</v>
      </c>
      <c r="F22" s="17"/>
      <c r="G22" s="140">
        <f>G36+G43+G50+G57+G64+G71+G78+G85+G93+G100+G107+G114+G121+G128+G136+G137</f>
        <v>77179</v>
      </c>
      <c r="H22" s="140">
        <f t="shared" ref="H22:M22" si="11">H36+H43+H50+H57+H64+H71+H78+H85+H93+H100+H107+H114+H121+H128+H136+H137</f>
        <v>23153.699999999997</v>
      </c>
      <c r="I22" s="140">
        <f t="shared" si="11"/>
        <v>29538.95</v>
      </c>
      <c r="J22" s="140">
        <f t="shared" si="11"/>
        <v>3858.9500000000003</v>
      </c>
      <c r="K22" s="140">
        <f t="shared" si="11"/>
        <v>20627.400000000001</v>
      </c>
      <c r="L22" s="140"/>
      <c r="M22" s="140">
        <f t="shared" si="11"/>
        <v>6480</v>
      </c>
      <c r="N22" s="383"/>
      <c r="O22" s="437"/>
      <c r="P22" s="71"/>
    </row>
    <row r="23" spans="1:16" ht="15.6" x14ac:dyDescent="0.3">
      <c r="A23" s="451"/>
      <c r="B23" s="484"/>
      <c r="C23" s="383"/>
      <c r="D23" s="140">
        <f>D37+D44+D51+D58+D65+D72+D79+D86+D94+D101+D108+D115+D122+D129+D138+D139</f>
        <v>2780</v>
      </c>
      <c r="E23" s="17">
        <v>2019</v>
      </c>
      <c r="F23" s="17"/>
      <c r="G23" s="140">
        <f>G37+G44+G51+G58+G65+G72+G79+G86+G94+G101+G108+G115+G122+G129+G138+G139</f>
        <v>68174</v>
      </c>
      <c r="H23" s="140">
        <f t="shared" ref="H23:M23" si="12">H37+H44+H51+H58+H65+H72+H79+H86+H94+H101+H108+H115+H122+H129+H138+H139</f>
        <v>20452.2</v>
      </c>
      <c r="I23" s="140">
        <f t="shared" si="12"/>
        <v>26703.1</v>
      </c>
      <c r="J23" s="140">
        <f t="shared" si="12"/>
        <v>3408.7</v>
      </c>
      <c r="K23" s="140">
        <f t="shared" si="12"/>
        <v>17610</v>
      </c>
      <c r="L23" s="140"/>
      <c r="M23" s="140">
        <f t="shared" si="12"/>
        <v>9210</v>
      </c>
      <c r="N23" s="383"/>
      <c r="O23" s="437"/>
      <c r="P23" s="71"/>
    </row>
    <row r="24" spans="1:16" ht="16.2" thickBot="1" x14ac:dyDescent="0.35">
      <c r="A24" s="451"/>
      <c r="B24" s="487"/>
      <c r="C24" s="384"/>
      <c r="D24" s="140">
        <f>D38+D45+D52+D59+D66+D73+D80+D87+D95+D102+D109+D116+D123+D130+D140+D141</f>
        <v>3319</v>
      </c>
      <c r="E24" s="31">
        <v>2020</v>
      </c>
      <c r="F24" s="31"/>
      <c r="G24" s="140">
        <f>G38+G45+G52+G59+G66+G73+G80+G87+G95+G102+G109+G116+G123+G130+G140+G141</f>
        <v>89872</v>
      </c>
      <c r="H24" s="140">
        <f t="shared" ref="H24:M24" si="13">H38+H45+H52+H59+H66+H73+H80+H87+H95+H102+H109+H116+H123+H130+H140+H141</f>
        <v>26961.599999999999</v>
      </c>
      <c r="I24" s="140">
        <f t="shared" si="13"/>
        <v>34297.399999999994</v>
      </c>
      <c r="J24" s="140">
        <f t="shared" si="13"/>
        <v>4493.6000000000004</v>
      </c>
      <c r="K24" s="140">
        <f t="shared" si="13"/>
        <v>24119.4</v>
      </c>
      <c r="L24" s="140"/>
      <c r="M24" s="140">
        <f t="shared" si="13"/>
        <v>8700</v>
      </c>
      <c r="N24" s="383"/>
      <c r="O24" s="437"/>
      <c r="P24" s="71"/>
    </row>
    <row r="25" spans="1:16" ht="15.6" x14ac:dyDescent="0.3">
      <c r="A25" s="488" t="s">
        <v>263</v>
      </c>
      <c r="B25" s="433" t="s">
        <v>350</v>
      </c>
      <c r="C25" s="503" t="s">
        <v>123</v>
      </c>
      <c r="D25" s="133">
        <v>1320</v>
      </c>
      <c r="E25" s="11">
        <v>2014</v>
      </c>
      <c r="F25" s="11"/>
      <c r="G25" s="322">
        <v>21500</v>
      </c>
      <c r="H25" s="40">
        <f>G25*0.3</f>
        <v>6450</v>
      </c>
      <c r="I25" s="40">
        <f>G25*0.35</f>
        <v>7524.9999999999991</v>
      </c>
      <c r="J25" s="40">
        <f>G25*0.05</f>
        <v>1075</v>
      </c>
      <c r="K25" s="40">
        <f>G25*0.3</f>
        <v>6450</v>
      </c>
      <c r="L25" s="11"/>
      <c r="M25" s="115">
        <f>K25</f>
        <v>6450</v>
      </c>
      <c r="N25" s="436"/>
      <c r="O25" s="437"/>
      <c r="P25" s="71" t="s">
        <v>116</v>
      </c>
    </row>
    <row r="26" spans="1:16" ht="15.6" x14ac:dyDescent="0.3">
      <c r="A26" s="488"/>
      <c r="B26" s="434"/>
      <c r="C26" s="383"/>
      <c r="D26" s="132">
        <v>1320</v>
      </c>
      <c r="E26" s="17">
        <v>2015</v>
      </c>
      <c r="F26" s="17"/>
      <c r="G26" s="321">
        <v>22650</v>
      </c>
      <c r="H26" s="108">
        <f t="shared" ref="H26:H31" si="14">G26*0.3</f>
        <v>6795</v>
      </c>
      <c r="I26" s="108">
        <f t="shared" ref="I26:I31" si="15">G26*0.35</f>
        <v>7927.4999999999991</v>
      </c>
      <c r="J26" s="108">
        <f t="shared" ref="J26:J31" si="16">G26*0.05</f>
        <v>1132.5</v>
      </c>
      <c r="K26" s="108">
        <f t="shared" ref="K26:K31" si="17">G26*0.3</f>
        <v>6795</v>
      </c>
      <c r="L26" s="17"/>
      <c r="M26" s="116">
        <f t="shared" ref="M26:M31" si="18">K26</f>
        <v>6795</v>
      </c>
      <c r="N26" s="436"/>
      <c r="O26" s="437"/>
      <c r="P26" s="71"/>
    </row>
    <row r="27" spans="1:16" ht="15.6" x14ac:dyDescent="0.3">
      <c r="A27" s="488"/>
      <c r="B27" s="434"/>
      <c r="C27" s="383"/>
      <c r="D27" s="132">
        <v>1320</v>
      </c>
      <c r="E27" s="17">
        <v>2016</v>
      </c>
      <c r="F27" s="17"/>
      <c r="G27" s="321">
        <v>22650</v>
      </c>
      <c r="H27" s="108">
        <f t="shared" si="14"/>
        <v>6795</v>
      </c>
      <c r="I27" s="108">
        <f t="shared" si="15"/>
        <v>7927.4999999999991</v>
      </c>
      <c r="J27" s="108">
        <f t="shared" si="16"/>
        <v>1132.5</v>
      </c>
      <c r="K27" s="108">
        <f t="shared" si="17"/>
        <v>6795</v>
      </c>
      <c r="L27" s="17"/>
      <c r="M27" s="116">
        <f t="shared" si="18"/>
        <v>6795</v>
      </c>
      <c r="N27" s="436"/>
      <c r="O27" s="437"/>
      <c r="P27" s="71"/>
    </row>
    <row r="28" spans="1:16" ht="15.6" x14ac:dyDescent="0.3">
      <c r="A28" s="488"/>
      <c r="B28" s="434"/>
      <c r="C28" s="383"/>
      <c r="D28" s="132">
        <v>1200</v>
      </c>
      <c r="E28" s="17">
        <v>2017</v>
      </c>
      <c r="F28" s="17"/>
      <c r="G28" s="321">
        <v>22500</v>
      </c>
      <c r="H28" s="108">
        <f t="shared" si="14"/>
        <v>6750</v>
      </c>
      <c r="I28" s="108">
        <f t="shared" si="15"/>
        <v>7874.9999999999991</v>
      </c>
      <c r="J28" s="108">
        <f t="shared" si="16"/>
        <v>1125</v>
      </c>
      <c r="K28" s="108">
        <f t="shared" si="17"/>
        <v>6750</v>
      </c>
      <c r="L28" s="17"/>
      <c r="M28" s="116">
        <f t="shared" si="18"/>
        <v>6750</v>
      </c>
      <c r="N28" s="436"/>
      <c r="O28" s="437"/>
      <c r="P28" s="71"/>
    </row>
    <row r="29" spans="1:16" ht="15.6" x14ac:dyDescent="0.3">
      <c r="A29" s="488"/>
      <c r="B29" s="434"/>
      <c r="C29" s="383"/>
      <c r="D29" s="132">
        <v>1140</v>
      </c>
      <c r="E29" s="17">
        <v>2018</v>
      </c>
      <c r="F29" s="17"/>
      <c r="G29" s="321">
        <v>22150</v>
      </c>
      <c r="H29" s="108">
        <f t="shared" si="14"/>
        <v>6645</v>
      </c>
      <c r="I29" s="108">
        <f t="shared" si="15"/>
        <v>7752.4999999999991</v>
      </c>
      <c r="J29" s="108">
        <f t="shared" si="16"/>
        <v>1107.5</v>
      </c>
      <c r="K29" s="108">
        <f t="shared" si="17"/>
        <v>6645</v>
      </c>
      <c r="L29" s="17"/>
      <c r="M29" s="116">
        <f t="shared" si="18"/>
        <v>6645</v>
      </c>
      <c r="N29" s="436"/>
      <c r="O29" s="437"/>
      <c r="P29" s="71"/>
    </row>
    <row r="30" spans="1:16" ht="15.6" x14ac:dyDescent="0.3">
      <c r="A30" s="488"/>
      <c r="B30" s="434"/>
      <c r="C30" s="383"/>
      <c r="D30" s="132">
        <v>1200</v>
      </c>
      <c r="E30" s="17">
        <v>2019</v>
      </c>
      <c r="F30" s="17"/>
      <c r="G30" s="321">
        <v>24000</v>
      </c>
      <c r="H30" s="108">
        <f t="shared" si="14"/>
        <v>7200</v>
      </c>
      <c r="I30" s="108">
        <f t="shared" si="15"/>
        <v>8400</v>
      </c>
      <c r="J30" s="108">
        <f t="shared" si="16"/>
        <v>1200</v>
      </c>
      <c r="K30" s="108">
        <f t="shared" si="17"/>
        <v>7200</v>
      </c>
      <c r="L30" s="17"/>
      <c r="M30" s="116">
        <f t="shared" si="18"/>
        <v>7200</v>
      </c>
      <c r="N30" s="436"/>
      <c r="O30" s="437"/>
      <c r="P30" s="71"/>
    </row>
    <row r="31" spans="1:16" ht="16.2" thickBot="1" x14ac:dyDescent="0.35">
      <c r="A31" s="488"/>
      <c r="B31" s="435"/>
      <c r="C31" s="504"/>
      <c r="D31" s="134">
        <v>1260</v>
      </c>
      <c r="E31" s="22">
        <v>2020</v>
      </c>
      <c r="F31" s="22"/>
      <c r="G31" s="323">
        <v>25950</v>
      </c>
      <c r="H31" s="117">
        <f t="shared" si="14"/>
        <v>7785</v>
      </c>
      <c r="I31" s="117">
        <f t="shared" si="15"/>
        <v>9082.5</v>
      </c>
      <c r="J31" s="117">
        <f t="shared" si="16"/>
        <v>1297.5</v>
      </c>
      <c r="K31" s="117">
        <f t="shared" si="17"/>
        <v>7785</v>
      </c>
      <c r="L31" s="22"/>
      <c r="M31" s="118">
        <f t="shared" si="18"/>
        <v>7785</v>
      </c>
      <c r="N31" s="436"/>
      <c r="O31" s="437"/>
      <c r="P31" s="71"/>
    </row>
    <row r="32" spans="1:16" x14ac:dyDescent="0.3">
      <c r="A32" s="488"/>
      <c r="B32" s="296"/>
      <c r="C32" s="399" t="s">
        <v>64</v>
      </c>
      <c r="D32" s="319"/>
      <c r="E32" s="320">
        <v>2014</v>
      </c>
      <c r="F32" s="320"/>
      <c r="G32" s="51">
        <f>SUM(H32:K32)</f>
        <v>0</v>
      </c>
      <c r="H32" s="51"/>
      <c r="I32" s="51"/>
      <c r="J32" s="51"/>
      <c r="K32" s="51"/>
      <c r="L32" s="437" t="s">
        <v>154</v>
      </c>
      <c r="M32" s="28"/>
      <c r="N32" s="436"/>
      <c r="O32" s="437"/>
      <c r="P32" s="71"/>
    </row>
    <row r="33" spans="1:16" x14ac:dyDescent="0.3">
      <c r="A33" s="488"/>
      <c r="B33" s="287"/>
      <c r="C33" s="399"/>
      <c r="D33" s="283"/>
      <c r="E33" s="17">
        <v>2015</v>
      </c>
      <c r="F33" s="17"/>
      <c r="G33" s="48">
        <f t="shared" ref="G33:G97" si="19">SUM(H33:K33)</f>
        <v>0</v>
      </c>
      <c r="H33" s="48"/>
      <c r="I33" s="48"/>
      <c r="J33" s="48"/>
      <c r="K33" s="48"/>
      <c r="L33" s="437"/>
      <c r="M33" s="19"/>
      <c r="N33" s="436"/>
      <c r="O33" s="437"/>
      <c r="P33" s="71"/>
    </row>
    <row r="34" spans="1:16" ht="18.600000000000001" thickBot="1" x14ac:dyDescent="0.35">
      <c r="A34" s="488"/>
      <c r="B34" s="287"/>
      <c r="C34" s="399"/>
      <c r="D34" s="283"/>
      <c r="E34" s="17">
        <v>2016</v>
      </c>
      <c r="F34" s="17"/>
      <c r="G34" s="48">
        <f t="shared" si="19"/>
        <v>0</v>
      </c>
      <c r="H34" s="48"/>
      <c r="I34" s="48"/>
      <c r="J34" s="48"/>
      <c r="K34" s="48"/>
      <c r="L34" s="437"/>
      <c r="M34" s="19"/>
      <c r="N34" s="436"/>
      <c r="O34" s="437"/>
      <c r="P34" s="71"/>
    </row>
    <row r="35" spans="1:16" s="267" customFormat="1" ht="72.599999999999994" thickBot="1" x14ac:dyDescent="0.35">
      <c r="A35" s="488"/>
      <c r="B35" s="280" t="s">
        <v>309</v>
      </c>
      <c r="C35" s="399"/>
      <c r="D35" s="291">
        <v>300</v>
      </c>
      <c r="E35" s="159">
        <v>2017</v>
      </c>
      <c r="F35" s="159"/>
      <c r="G35" s="226">
        <v>6250</v>
      </c>
      <c r="H35" s="227">
        <f>G35*0.3</f>
        <v>1875</v>
      </c>
      <c r="I35" s="227">
        <f>G35*0.35</f>
        <v>2187.5</v>
      </c>
      <c r="J35" s="227">
        <f>G35*0.05</f>
        <v>312.5</v>
      </c>
      <c r="K35" s="227">
        <f>G35*0.3</f>
        <v>1875</v>
      </c>
      <c r="L35" s="437"/>
      <c r="M35" s="241">
        <f>K35</f>
        <v>1875</v>
      </c>
      <c r="N35" s="436"/>
      <c r="O35" s="437"/>
      <c r="P35" s="224"/>
    </row>
    <row r="36" spans="1:16" s="267" customFormat="1" ht="72.599999999999994" thickBot="1" x14ac:dyDescent="0.35">
      <c r="A36" s="488"/>
      <c r="B36" s="280" t="s">
        <v>324</v>
      </c>
      <c r="C36" s="399"/>
      <c r="D36" s="291">
        <v>600</v>
      </c>
      <c r="E36" s="159">
        <v>2018</v>
      </c>
      <c r="F36" s="159"/>
      <c r="G36" s="226">
        <v>13500</v>
      </c>
      <c r="H36" s="227">
        <f>G36*0.3</f>
        <v>4050</v>
      </c>
      <c r="I36" s="227">
        <f>G36*0.35</f>
        <v>4725</v>
      </c>
      <c r="J36" s="227">
        <f>G36*0.05</f>
        <v>675</v>
      </c>
      <c r="K36" s="227">
        <f>G36*0.3</f>
        <v>4050</v>
      </c>
      <c r="L36" s="437"/>
      <c r="M36" s="241">
        <f>K36</f>
        <v>4050</v>
      </c>
      <c r="N36" s="436"/>
      <c r="O36" s="437"/>
      <c r="P36" s="224"/>
    </row>
    <row r="37" spans="1:16" s="267" customFormat="1" ht="72" x14ac:dyDescent="0.3">
      <c r="A37" s="488"/>
      <c r="B37" s="280" t="s">
        <v>309</v>
      </c>
      <c r="C37" s="399"/>
      <c r="D37" s="291">
        <v>300</v>
      </c>
      <c r="E37" s="159">
        <v>2019</v>
      </c>
      <c r="F37" s="159"/>
      <c r="G37" s="226">
        <v>7000</v>
      </c>
      <c r="H37" s="227">
        <f>G37*0.3</f>
        <v>2100</v>
      </c>
      <c r="I37" s="227">
        <f>G37*0.35</f>
        <v>2450</v>
      </c>
      <c r="J37" s="227">
        <f>G37*0.05</f>
        <v>350</v>
      </c>
      <c r="K37" s="227">
        <f>G37*0.3</f>
        <v>2100</v>
      </c>
      <c r="L37" s="437"/>
      <c r="M37" s="241">
        <f>K37</f>
        <v>2100</v>
      </c>
      <c r="N37" s="436"/>
      <c r="O37" s="437"/>
      <c r="P37" s="224"/>
    </row>
    <row r="38" spans="1:16" ht="18.600000000000001" thickBot="1" x14ac:dyDescent="0.35">
      <c r="A38" s="488"/>
      <c r="B38" s="288"/>
      <c r="C38" s="400"/>
      <c r="D38" s="21"/>
      <c r="E38" s="22">
        <v>2020</v>
      </c>
      <c r="F38" s="22"/>
      <c r="G38" s="49">
        <f t="shared" si="19"/>
        <v>0</v>
      </c>
      <c r="H38" s="49"/>
      <c r="I38" s="49"/>
      <c r="J38" s="49"/>
      <c r="K38" s="49"/>
      <c r="L38" s="437"/>
      <c r="M38" s="26"/>
      <c r="N38" s="436"/>
      <c r="O38" s="437"/>
      <c r="P38" s="71"/>
    </row>
    <row r="39" spans="1:16" x14ac:dyDescent="0.3">
      <c r="A39" s="488"/>
      <c r="B39" s="286"/>
      <c r="C39" s="388" t="s">
        <v>67</v>
      </c>
      <c r="D39" s="10"/>
      <c r="E39" s="11">
        <v>2014</v>
      </c>
      <c r="F39" s="11"/>
      <c r="G39" s="47">
        <f t="shared" si="19"/>
        <v>0</v>
      </c>
      <c r="H39" s="47"/>
      <c r="I39" s="47"/>
      <c r="J39" s="47"/>
      <c r="K39" s="47"/>
      <c r="L39" s="437"/>
      <c r="M39" s="15"/>
      <c r="N39" s="436"/>
      <c r="O39" s="437"/>
      <c r="P39" s="71"/>
    </row>
    <row r="40" spans="1:16" x14ac:dyDescent="0.3">
      <c r="A40" s="488"/>
      <c r="B40" s="287"/>
      <c r="C40" s="389"/>
      <c r="D40" s="283"/>
      <c r="E40" s="17">
        <v>2015</v>
      </c>
      <c r="F40" s="17"/>
      <c r="G40" s="48">
        <f t="shared" si="19"/>
        <v>0</v>
      </c>
      <c r="H40" s="48"/>
      <c r="I40" s="48"/>
      <c r="J40" s="48"/>
      <c r="K40" s="48"/>
      <c r="L40" s="437"/>
      <c r="M40" s="19"/>
      <c r="N40" s="436"/>
      <c r="O40" s="437"/>
      <c r="P40" s="71"/>
    </row>
    <row r="41" spans="1:16" ht="18.600000000000001" thickBot="1" x14ac:dyDescent="0.35">
      <c r="A41" s="488"/>
      <c r="B41" s="287"/>
      <c r="C41" s="389"/>
      <c r="D41" s="283"/>
      <c r="E41" s="17">
        <v>2016</v>
      </c>
      <c r="F41" s="17"/>
      <c r="G41" s="48">
        <f t="shared" si="19"/>
        <v>0</v>
      </c>
      <c r="H41" s="48"/>
      <c r="I41" s="48"/>
      <c r="J41" s="48"/>
      <c r="K41" s="48"/>
      <c r="L41" s="437"/>
      <c r="M41" s="19"/>
      <c r="N41" s="436"/>
      <c r="O41" s="437"/>
      <c r="P41" s="71"/>
    </row>
    <row r="42" spans="1:16" s="267" customFormat="1" ht="72" x14ac:dyDescent="0.3">
      <c r="A42" s="488"/>
      <c r="B42" s="280" t="s">
        <v>325</v>
      </c>
      <c r="C42" s="389"/>
      <c r="D42" s="291">
        <v>360</v>
      </c>
      <c r="E42" s="159">
        <v>2017</v>
      </c>
      <c r="F42" s="159"/>
      <c r="G42" s="226">
        <v>7500</v>
      </c>
      <c r="H42" s="227">
        <f>G42*0.3</f>
        <v>2250</v>
      </c>
      <c r="I42" s="227">
        <f>G42*0.35</f>
        <v>2625</v>
      </c>
      <c r="J42" s="227">
        <f>G42*0.05</f>
        <v>375</v>
      </c>
      <c r="K42" s="227">
        <f>G42*0.3</f>
        <v>2250</v>
      </c>
      <c r="L42" s="437"/>
      <c r="M42" s="241">
        <f>K42</f>
        <v>2250</v>
      </c>
      <c r="N42" s="436"/>
      <c r="O42" s="437"/>
      <c r="P42" s="224"/>
    </row>
    <row r="43" spans="1:16" x14ac:dyDescent="0.3">
      <c r="A43" s="488"/>
      <c r="B43" s="287"/>
      <c r="C43" s="389"/>
      <c r="D43" s="283"/>
      <c r="E43" s="17">
        <v>2018</v>
      </c>
      <c r="F43" s="17"/>
      <c r="G43" s="48">
        <f t="shared" si="19"/>
        <v>0</v>
      </c>
      <c r="H43" s="48"/>
      <c r="I43" s="48"/>
      <c r="J43" s="48"/>
      <c r="K43" s="48"/>
      <c r="L43" s="437"/>
      <c r="M43" s="19"/>
      <c r="N43" s="436"/>
      <c r="O43" s="437"/>
      <c r="P43" s="71"/>
    </row>
    <row r="44" spans="1:16" ht="18.600000000000001" thickBot="1" x14ac:dyDescent="0.35">
      <c r="A44" s="488"/>
      <c r="B44" s="287"/>
      <c r="C44" s="389"/>
      <c r="D44" s="283"/>
      <c r="E44" s="17">
        <v>2019</v>
      </c>
      <c r="F44" s="17"/>
      <c r="G44" s="48">
        <f t="shared" si="19"/>
        <v>0</v>
      </c>
      <c r="H44" s="48"/>
      <c r="I44" s="48"/>
      <c r="J44" s="48"/>
      <c r="K44" s="48"/>
      <c r="L44" s="437"/>
      <c r="M44" s="19"/>
      <c r="N44" s="436"/>
      <c r="O44" s="437"/>
      <c r="P44" s="71"/>
    </row>
    <row r="45" spans="1:16" s="267" customFormat="1" ht="72.599999999999994" thickBot="1" x14ac:dyDescent="0.35">
      <c r="A45" s="488"/>
      <c r="B45" s="281" t="s">
        <v>326</v>
      </c>
      <c r="C45" s="390"/>
      <c r="D45" s="292">
        <v>240</v>
      </c>
      <c r="E45" s="165">
        <v>2020</v>
      </c>
      <c r="F45" s="165"/>
      <c r="G45" s="229">
        <v>5800</v>
      </c>
      <c r="H45" s="227">
        <f>G45*0.3</f>
        <v>1740</v>
      </c>
      <c r="I45" s="227">
        <f>G45*0.35</f>
        <v>2029.9999999999998</v>
      </c>
      <c r="J45" s="227">
        <f>G45*0.05</f>
        <v>290</v>
      </c>
      <c r="K45" s="227">
        <f>G45*0.3</f>
        <v>1740</v>
      </c>
      <c r="L45" s="437"/>
      <c r="M45" s="241">
        <f>K45</f>
        <v>1740</v>
      </c>
      <c r="N45" s="436"/>
      <c r="O45" s="437"/>
      <c r="P45" s="224"/>
    </row>
    <row r="46" spans="1:16" s="267" customFormat="1" ht="72" x14ac:dyDescent="0.3">
      <c r="A46" s="488"/>
      <c r="B46" s="279" t="s">
        <v>327</v>
      </c>
      <c r="C46" s="401" t="s">
        <v>151</v>
      </c>
      <c r="D46" s="290">
        <v>360</v>
      </c>
      <c r="E46" s="153">
        <v>2014</v>
      </c>
      <c r="F46" s="153"/>
      <c r="G46" s="227">
        <v>6000</v>
      </c>
      <c r="H46" s="227">
        <f>G46*0.3</f>
        <v>1800</v>
      </c>
      <c r="I46" s="227">
        <f>G46*0.35</f>
        <v>2100</v>
      </c>
      <c r="J46" s="227">
        <f>G46*0.05</f>
        <v>300</v>
      </c>
      <c r="K46" s="227">
        <f>G46*0.3</f>
        <v>1800</v>
      </c>
      <c r="L46" s="437"/>
      <c r="M46" s="241">
        <f>K46</f>
        <v>1800</v>
      </c>
      <c r="N46" s="436"/>
      <c r="O46" s="437"/>
      <c r="P46" s="224"/>
    </row>
    <row r="47" spans="1:16" x14ac:dyDescent="0.3">
      <c r="A47" s="488"/>
      <c r="B47" s="287"/>
      <c r="C47" s="402"/>
      <c r="D47" s="283"/>
      <c r="E47" s="17">
        <v>2015</v>
      </c>
      <c r="F47" s="17"/>
      <c r="G47" s="48">
        <f t="shared" si="19"/>
        <v>0</v>
      </c>
      <c r="H47" s="48"/>
      <c r="I47" s="48"/>
      <c r="J47" s="48"/>
      <c r="K47" s="48"/>
      <c r="L47" s="437"/>
      <c r="M47" s="19"/>
      <c r="N47" s="436"/>
      <c r="O47" s="437"/>
      <c r="P47" s="71"/>
    </row>
    <row r="48" spans="1:16" ht="54" x14ac:dyDescent="0.3">
      <c r="A48" s="488"/>
      <c r="B48" s="287" t="s">
        <v>269</v>
      </c>
      <c r="C48" s="402"/>
      <c r="D48" s="283">
        <v>230</v>
      </c>
      <c r="E48" s="17">
        <v>2016</v>
      </c>
      <c r="F48" s="17"/>
      <c r="G48" s="48">
        <v>8421</v>
      </c>
      <c r="H48" s="48">
        <f>G48*0.3</f>
        <v>2526.2999999999997</v>
      </c>
      <c r="I48" s="48">
        <f>G48*0.65</f>
        <v>5473.6500000000005</v>
      </c>
      <c r="J48" s="48">
        <f>G48*0.05</f>
        <v>421.05</v>
      </c>
      <c r="K48" s="48"/>
      <c r="L48" s="437"/>
      <c r="M48" s="19"/>
      <c r="N48" s="436"/>
      <c r="O48" s="437"/>
      <c r="P48" s="71"/>
    </row>
    <row r="49" spans="1:16" x14ac:dyDescent="0.3">
      <c r="A49" s="488"/>
      <c r="B49" s="287"/>
      <c r="C49" s="402"/>
      <c r="D49" s="283"/>
      <c r="E49" s="17">
        <v>2017</v>
      </c>
      <c r="F49" s="17"/>
      <c r="G49" s="48">
        <f t="shared" si="19"/>
        <v>0</v>
      </c>
      <c r="H49" s="48"/>
      <c r="I49" s="48"/>
      <c r="J49" s="48"/>
      <c r="K49" s="48"/>
      <c r="L49" s="437"/>
      <c r="M49" s="19"/>
      <c r="N49" s="436"/>
      <c r="O49" s="437"/>
      <c r="P49" s="71"/>
    </row>
    <row r="50" spans="1:16" ht="18.600000000000001" thickBot="1" x14ac:dyDescent="0.35">
      <c r="A50" s="488"/>
      <c r="B50" s="287"/>
      <c r="C50" s="402"/>
      <c r="D50" s="283"/>
      <c r="E50" s="17">
        <v>2018</v>
      </c>
      <c r="F50" s="17"/>
      <c r="G50" s="48">
        <f t="shared" si="19"/>
        <v>0</v>
      </c>
      <c r="H50" s="48"/>
      <c r="I50" s="48"/>
      <c r="J50" s="48"/>
      <c r="K50" s="48"/>
      <c r="L50" s="437"/>
      <c r="M50" s="19"/>
      <c r="N50" s="436"/>
      <c r="O50" s="437"/>
      <c r="P50" s="71"/>
    </row>
    <row r="51" spans="1:16" s="267" customFormat="1" ht="72" x14ac:dyDescent="0.3">
      <c r="A51" s="488"/>
      <c r="B51" s="280" t="s">
        <v>316</v>
      </c>
      <c r="C51" s="402"/>
      <c r="D51" s="291">
        <v>240</v>
      </c>
      <c r="E51" s="159">
        <v>2019</v>
      </c>
      <c r="F51" s="159"/>
      <c r="G51" s="226">
        <v>5600</v>
      </c>
      <c r="H51" s="227">
        <f>G51*0.3</f>
        <v>1680</v>
      </c>
      <c r="I51" s="227">
        <f>G51*0.35</f>
        <v>1959.9999999999998</v>
      </c>
      <c r="J51" s="227">
        <f>G51*0.05</f>
        <v>280</v>
      </c>
      <c r="K51" s="227">
        <f>G51*0.3</f>
        <v>1680</v>
      </c>
      <c r="L51" s="437"/>
      <c r="M51" s="241">
        <f>K51</f>
        <v>1680</v>
      </c>
      <c r="N51" s="436"/>
      <c r="O51" s="437"/>
      <c r="P51" s="224"/>
    </row>
    <row r="52" spans="1:16" ht="18.600000000000001" thickBot="1" x14ac:dyDescent="0.35">
      <c r="A52" s="488"/>
      <c r="B52" s="288"/>
      <c r="C52" s="403"/>
      <c r="D52" s="21"/>
      <c r="E52" s="22">
        <v>2020</v>
      </c>
      <c r="F52" s="22"/>
      <c r="G52" s="49">
        <f t="shared" si="19"/>
        <v>0</v>
      </c>
      <c r="H52" s="49"/>
      <c r="I52" s="49"/>
      <c r="J52" s="49"/>
      <c r="K52" s="49"/>
      <c r="L52" s="437"/>
      <c r="M52" s="26"/>
      <c r="N52" s="436"/>
      <c r="O52" s="437"/>
      <c r="P52" s="71"/>
    </row>
    <row r="53" spans="1:16" x14ac:dyDescent="0.3">
      <c r="A53" s="488"/>
      <c r="B53" s="286"/>
      <c r="C53" s="398" t="s">
        <v>71</v>
      </c>
      <c r="D53" s="10"/>
      <c r="E53" s="11">
        <v>2014</v>
      </c>
      <c r="F53" s="11"/>
      <c r="G53" s="47">
        <f t="shared" si="19"/>
        <v>0</v>
      </c>
      <c r="H53" s="47"/>
      <c r="I53" s="47"/>
      <c r="J53" s="47"/>
      <c r="K53" s="47"/>
      <c r="L53" s="437"/>
      <c r="M53" s="15"/>
      <c r="N53" s="436"/>
      <c r="O53" s="437"/>
      <c r="P53" s="71"/>
    </row>
    <row r="54" spans="1:16" x14ac:dyDescent="0.3">
      <c r="A54" s="488"/>
      <c r="B54" s="287"/>
      <c r="C54" s="399"/>
      <c r="D54" s="283"/>
      <c r="E54" s="17">
        <v>2015</v>
      </c>
      <c r="F54" s="17"/>
      <c r="G54" s="48">
        <f t="shared" si="19"/>
        <v>0</v>
      </c>
      <c r="H54" s="48"/>
      <c r="I54" s="48"/>
      <c r="J54" s="48"/>
      <c r="K54" s="48"/>
      <c r="L54" s="437"/>
      <c r="M54" s="19"/>
      <c r="N54" s="436"/>
      <c r="O54" s="437"/>
      <c r="P54" s="71"/>
    </row>
    <row r="55" spans="1:16" ht="18.600000000000001" thickBot="1" x14ac:dyDescent="0.35">
      <c r="A55" s="488"/>
      <c r="B55" s="287"/>
      <c r="C55" s="399"/>
      <c r="D55" s="283"/>
      <c r="E55" s="17">
        <v>2016</v>
      </c>
      <c r="F55" s="17"/>
      <c r="G55" s="48">
        <f t="shared" si="19"/>
        <v>0</v>
      </c>
      <c r="H55" s="48"/>
      <c r="I55" s="48"/>
      <c r="J55" s="48"/>
      <c r="K55" s="48"/>
      <c r="L55" s="437"/>
      <c r="M55" s="19"/>
      <c r="N55" s="436"/>
      <c r="O55" s="437"/>
      <c r="P55" s="71"/>
    </row>
    <row r="56" spans="1:16" s="267" customFormat="1" ht="72" x14ac:dyDescent="0.3">
      <c r="A56" s="488"/>
      <c r="B56" s="280" t="s">
        <v>310</v>
      </c>
      <c r="C56" s="399"/>
      <c r="D56" s="291">
        <v>360</v>
      </c>
      <c r="E56" s="159">
        <v>2017</v>
      </c>
      <c r="F56" s="159"/>
      <c r="G56" s="226">
        <v>6250</v>
      </c>
      <c r="H56" s="227">
        <f>G56*0.3</f>
        <v>1875</v>
      </c>
      <c r="I56" s="227">
        <f>G56*0.35</f>
        <v>2187.5</v>
      </c>
      <c r="J56" s="227">
        <f>G56*0.05</f>
        <v>312.5</v>
      </c>
      <c r="K56" s="227">
        <f>G56*0.3</f>
        <v>1875</v>
      </c>
      <c r="L56" s="437"/>
      <c r="M56" s="241">
        <f>K56</f>
        <v>1875</v>
      </c>
      <c r="N56" s="436"/>
      <c r="O56" s="437"/>
      <c r="P56" s="224"/>
    </row>
    <row r="57" spans="1:16" x14ac:dyDescent="0.3">
      <c r="A57" s="488"/>
      <c r="B57" s="287"/>
      <c r="C57" s="399"/>
      <c r="D57" s="283"/>
      <c r="E57" s="17">
        <v>2018</v>
      </c>
      <c r="F57" s="17"/>
      <c r="G57" s="48">
        <f t="shared" si="19"/>
        <v>0</v>
      </c>
      <c r="H57" s="48"/>
      <c r="I57" s="48"/>
      <c r="J57" s="48"/>
      <c r="K57" s="48"/>
      <c r="L57" s="437"/>
      <c r="M57" s="19"/>
      <c r="N57" s="436"/>
      <c r="O57" s="437"/>
      <c r="P57" s="71"/>
    </row>
    <row r="58" spans="1:16" x14ac:dyDescent="0.3">
      <c r="A58" s="488"/>
      <c r="B58" s="287"/>
      <c r="C58" s="399"/>
      <c r="D58" s="283"/>
      <c r="E58" s="17">
        <v>2019</v>
      </c>
      <c r="F58" s="17"/>
      <c r="G58" s="48">
        <f t="shared" si="19"/>
        <v>0</v>
      </c>
      <c r="H58" s="48"/>
      <c r="I58" s="48"/>
      <c r="J58" s="48"/>
      <c r="K58" s="48"/>
      <c r="L58" s="437"/>
      <c r="M58" s="19"/>
      <c r="N58" s="436"/>
      <c r="O58" s="437"/>
      <c r="P58" s="71"/>
    </row>
    <row r="59" spans="1:16" ht="18.600000000000001" thickBot="1" x14ac:dyDescent="0.35">
      <c r="A59" s="488"/>
      <c r="B59" s="288"/>
      <c r="C59" s="400"/>
      <c r="D59" s="21"/>
      <c r="E59" s="22">
        <v>2020</v>
      </c>
      <c r="F59" s="22"/>
      <c r="G59" s="49">
        <f t="shared" si="19"/>
        <v>0</v>
      </c>
      <c r="H59" s="49"/>
      <c r="I59" s="49"/>
      <c r="J59" s="49"/>
      <c r="K59" s="49"/>
      <c r="L59" s="437"/>
      <c r="M59" s="26"/>
      <c r="N59" s="436"/>
      <c r="O59" s="437"/>
      <c r="P59" s="71"/>
    </row>
    <row r="60" spans="1:16" ht="18.600000000000001" thickBot="1" x14ac:dyDescent="0.35">
      <c r="A60" s="488"/>
      <c r="B60" s="286"/>
      <c r="C60" s="398" t="s">
        <v>74</v>
      </c>
      <c r="D60" s="10"/>
      <c r="E60" s="11">
        <v>2014</v>
      </c>
      <c r="F60" s="11"/>
      <c r="G60" s="47">
        <f t="shared" si="19"/>
        <v>0</v>
      </c>
      <c r="H60" s="47"/>
      <c r="I60" s="47"/>
      <c r="J60" s="47"/>
      <c r="K60" s="47"/>
      <c r="L60" s="437"/>
      <c r="M60" s="15"/>
      <c r="N60" s="436"/>
      <c r="O60" s="437"/>
      <c r="P60" s="71"/>
    </row>
    <row r="61" spans="1:16" s="267" customFormat="1" ht="72.599999999999994" thickBot="1" x14ac:dyDescent="0.35">
      <c r="A61" s="488"/>
      <c r="B61" s="280" t="s">
        <v>328</v>
      </c>
      <c r="C61" s="399"/>
      <c r="D61" s="291">
        <v>480</v>
      </c>
      <c r="E61" s="159">
        <v>2015</v>
      </c>
      <c r="F61" s="159"/>
      <c r="G61" s="226">
        <v>8800</v>
      </c>
      <c r="H61" s="227">
        <f>G61*0.3</f>
        <v>2640</v>
      </c>
      <c r="I61" s="227">
        <f>G61*0.35</f>
        <v>3080</v>
      </c>
      <c r="J61" s="227">
        <f>G61*0.05</f>
        <v>440</v>
      </c>
      <c r="K61" s="227">
        <f>G61*0.3</f>
        <v>2640</v>
      </c>
      <c r="L61" s="437"/>
      <c r="M61" s="241">
        <f>K61</f>
        <v>2640</v>
      </c>
      <c r="N61" s="436"/>
      <c r="O61" s="437"/>
      <c r="P61" s="224"/>
    </row>
    <row r="62" spans="1:16" ht="54" x14ac:dyDescent="0.3">
      <c r="A62" s="488"/>
      <c r="B62" s="286" t="s">
        <v>268</v>
      </c>
      <c r="C62" s="399"/>
      <c r="D62" s="283">
        <v>527</v>
      </c>
      <c r="E62" s="17">
        <v>2016</v>
      </c>
      <c r="F62" s="17"/>
      <c r="G62" s="48">
        <v>17918</v>
      </c>
      <c r="H62" s="47">
        <f>G62*0.3</f>
        <v>5375.4</v>
      </c>
      <c r="I62" s="47">
        <f>G62*0.35</f>
        <v>6271.2999999999993</v>
      </c>
      <c r="J62" s="47">
        <f>G62*0.05</f>
        <v>895.90000000000009</v>
      </c>
      <c r="K62" s="47">
        <f>G62*0.3</f>
        <v>5375.4</v>
      </c>
      <c r="L62" s="437"/>
      <c r="M62" s="19"/>
      <c r="N62" s="436"/>
      <c r="O62" s="437"/>
      <c r="P62" s="71"/>
    </row>
    <row r="63" spans="1:16" x14ac:dyDescent="0.3">
      <c r="A63" s="488"/>
      <c r="B63" s="287"/>
      <c r="C63" s="399"/>
      <c r="D63" s="283"/>
      <c r="E63" s="17">
        <v>2017</v>
      </c>
      <c r="F63" s="17"/>
      <c r="G63" s="48">
        <f t="shared" si="19"/>
        <v>0</v>
      </c>
      <c r="H63" s="48"/>
      <c r="I63" s="48"/>
      <c r="J63" s="48"/>
      <c r="K63" s="48"/>
      <c r="L63" s="437"/>
      <c r="M63" s="19"/>
      <c r="N63" s="436"/>
      <c r="O63" s="437"/>
      <c r="P63" s="71"/>
    </row>
    <row r="64" spans="1:16" ht="18.600000000000001" thickBot="1" x14ac:dyDescent="0.35">
      <c r="A64" s="488"/>
      <c r="B64" s="287"/>
      <c r="C64" s="399"/>
      <c r="D64" s="283"/>
      <c r="E64" s="17">
        <v>2018</v>
      </c>
      <c r="F64" s="17"/>
      <c r="G64" s="48">
        <f t="shared" si="19"/>
        <v>0</v>
      </c>
      <c r="H64" s="48"/>
      <c r="I64" s="48"/>
      <c r="J64" s="48"/>
      <c r="K64" s="48"/>
      <c r="L64" s="437"/>
      <c r="M64" s="19"/>
      <c r="N64" s="436"/>
      <c r="O64" s="437"/>
      <c r="P64" s="71"/>
    </row>
    <row r="65" spans="1:16" s="267" customFormat="1" ht="72" x14ac:dyDescent="0.3">
      <c r="A65" s="488"/>
      <c r="B65" s="280" t="s">
        <v>314</v>
      </c>
      <c r="C65" s="399"/>
      <c r="D65" s="291">
        <v>120</v>
      </c>
      <c r="E65" s="159">
        <v>2019</v>
      </c>
      <c r="F65" s="159"/>
      <c r="G65" s="226">
        <v>2700</v>
      </c>
      <c r="H65" s="227">
        <f>G65*0.3</f>
        <v>810</v>
      </c>
      <c r="I65" s="227">
        <f>G65*0.35</f>
        <v>944.99999999999989</v>
      </c>
      <c r="J65" s="227">
        <f>G65*0.05</f>
        <v>135</v>
      </c>
      <c r="K65" s="227">
        <f>G65*0.3</f>
        <v>810</v>
      </c>
      <c r="L65" s="437"/>
      <c r="M65" s="241">
        <f>K65</f>
        <v>810</v>
      </c>
      <c r="N65" s="436"/>
      <c r="O65" s="437"/>
      <c r="P65" s="224"/>
    </row>
    <row r="66" spans="1:16" ht="18.600000000000001" thickBot="1" x14ac:dyDescent="0.35">
      <c r="A66" s="488"/>
      <c r="B66" s="288"/>
      <c r="C66" s="400"/>
      <c r="D66" s="21"/>
      <c r="E66" s="22">
        <v>2020</v>
      </c>
      <c r="F66" s="22"/>
      <c r="G66" s="49">
        <f t="shared" si="19"/>
        <v>0</v>
      </c>
      <c r="H66" s="49"/>
      <c r="I66" s="49"/>
      <c r="J66" s="49"/>
      <c r="K66" s="49"/>
      <c r="L66" s="437"/>
      <c r="M66" s="26"/>
      <c r="N66" s="436"/>
      <c r="O66" s="437"/>
      <c r="P66" s="71"/>
    </row>
    <row r="67" spans="1:16" ht="18.600000000000001" thickBot="1" x14ac:dyDescent="0.35">
      <c r="A67" s="488"/>
      <c r="B67" s="286"/>
      <c r="C67" s="398" t="s">
        <v>76</v>
      </c>
      <c r="D67" s="10"/>
      <c r="E67" s="11">
        <v>2014</v>
      </c>
      <c r="F67" s="11"/>
      <c r="G67" s="47">
        <f t="shared" si="19"/>
        <v>0</v>
      </c>
      <c r="H67" s="47"/>
      <c r="I67" s="47"/>
      <c r="J67" s="47"/>
      <c r="K67" s="47"/>
      <c r="L67" s="437"/>
      <c r="M67" s="15"/>
      <c r="N67" s="436"/>
      <c r="O67" s="437"/>
      <c r="P67" s="71"/>
    </row>
    <row r="68" spans="1:16" s="267" customFormat="1" ht="72" x14ac:dyDescent="0.3">
      <c r="A68" s="488"/>
      <c r="B68" s="280" t="s">
        <v>320</v>
      </c>
      <c r="C68" s="399"/>
      <c r="D68" s="291">
        <v>300</v>
      </c>
      <c r="E68" s="159">
        <v>2015</v>
      </c>
      <c r="F68" s="159"/>
      <c r="G68" s="226">
        <v>5500</v>
      </c>
      <c r="H68" s="227">
        <f>G68*0.3</f>
        <v>1650</v>
      </c>
      <c r="I68" s="227">
        <f>G68*0.35</f>
        <v>1924.9999999999998</v>
      </c>
      <c r="J68" s="227">
        <f>G68*0.05</f>
        <v>275</v>
      </c>
      <c r="K68" s="227">
        <f>G68*0.3</f>
        <v>1650</v>
      </c>
      <c r="L68" s="437"/>
      <c r="M68" s="241">
        <f>K68</f>
        <v>1650</v>
      </c>
      <c r="N68" s="436"/>
      <c r="O68" s="437"/>
      <c r="P68" s="224"/>
    </row>
    <row r="69" spans="1:16" x14ac:dyDescent="0.3">
      <c r="A69" s="488"/>
      <c r="B69" s="287"/>
      <c r="C69" s="399"/>
      <c r="D69" s="283"/>
      <c r="E69" s="17">
        <v>2016</v>
      </c>
      <c r="F69" s="17"/>
      <c r="G69" s="48">
        <f t="shared" si="19"/>
        <v>0</v>
      </c>
      <c r="H69" s="48"/>
      <c r="I69" s="48"/>
      <c r="J69" s="48"/>
      <c r="K69" s="48"/>
      <c r="L69" s="437"/>
      <c r="M69" s="19"/>
      <c r="N69" s="436"/>
      <c r="O69" s="437"/>
      <c r="P69" s="71"/>
    </row>
    <row r="70" spans="1:16" x14ac:dyDescent="0.3">
      <c r="A70" s="488"/>
      <c r="B70" s="287"/>
      <c r="C70" s="399"/>
      <c r="D70" s="283"/>
      <c r="E70" s="17">
        <v>2017</v>
      </c>
      <c r="F70" s="17"/>
      <c r="G70" s="48">
        <f t="shared" si="19"/>
        <v>0</v>
      </c>
      <c r="H70" s="48"/>
      <c r="I70" s="48"/>
      <c r="J70" s="48"/>
      <c r="K70" s="48"/>
      <c r="L70" s="437"/>
      <c r="M70" s="19"/>
      <c r="N70" s="436"/>
      <c r="O70" s="437"/>
      <c r="P70" s="71"/>
    </row>
    <row r="71" spans="1:16" x14ac:dyDescent="0.3">
      <c r="A71" s="488"/>
      <c r="B71" s="287"/>
      <c r="C71" s="399"/>
      <c r="D71" s="283"/>
      <c r="E71" s="17">
        <v>2018</v>
      </c>
      <c r="F71" s="17"/>
      <c r="G71" s="48">
        <f t="shared" si="19"/>
        <v>0</v>
      </c>
      <c r="H71" s="48"/>
      <c r="I71" s="48"/>
      <c r="J71" s="48"/>
      <c r="K71" s="48"/>
      <c r="L71" s="437"/>
      <c r="M71" s="19"/>
      <c r="N71" s="436"/>
      <c r="O71" s="437"/>
      <c r="P71" s="71"/>
    </row>
    <row r="72" spans="1:16" x14ac:dyDescent="0.3">
      <c r="A72" s="488"/>
      <c r="B72" s="287"/>
      <c r="C72" s="399"/>
      <c r="D72" s="283"/>
      <c r="E72" s="17">
        <v>2019</v>
      </c>
      <c r="F72" s="17"/>
      <c r="G72" s="48">
        <f t="shared" si="19"/>
        <v>0</v>
      </c>
      <c r="H72" s="48"/>
      <c r="I72" s="48"/>
      <c r="J72" s="48"/>
      <c r="K72" s="48"/>
      <c r="L72" s="437"/>
      <c r="M72" s="19"/>
      <c r="N72" s="436"/>
      <c r="O72" s="437"/>
      <c r="P72" s="71"/>
    </row>
    <row r="73" spans="1:16" ht="18.600000000000001" thickBot="1" x14ac:dyDescent="0.35">
      <c r="A73" s="488"/>
      <c r="B73" s="288"/>
      <c r="C73" s="400"/>
      <c r="D73" s="21"/>
      <c r="E73" s="22">
        <v>2020</v>
      </c>
      <c r="F73" s="22"/>
      <c r="G73" s="49">
        <f t="shared" si="19"/>
        <v>0</v>
      </c>
      <c r="H73" s="49"/>
      <c r="I73" s="49"/>
      <c r="J73" s="49"/>
      <c r="K73" s="49"/>
      <c r="L73" s="437"/>
      <c r="M73" s="26"/>
      <c r="N73" s="436"/>
      <c r="O73" s="437"/>
      <c r="P73" s="71"/>
    </row>
    <row r="74" spans="1:16" s="267" customFormat="1" ht="72" x14ac:dyDescent="0.3">
      <c r="A74" s="488"/>
      <c r="B74" s="279" t="s">
        <v>300</v>
      </c>
      <c r="C74" s="398" t="s">
        <v>81</v>
      </c>
      <c r="D74" s="290">
        <v>480</v>
      </c>
      <c r="E74" s="153">
        <v>2014</v>
      </c>
      <c r="F74" s="153"/>
      <c r="G74" s="227">
        <v>8000</v>
      </c>
      <c r="H74" s="227">
        <f>G74*0.3</f>
        <v>2400</v>
      </c>
      <c r="I74" s="227">
        <f>G74*0.35</f>
        <v>2800</v>
      </c>
      <c r="J74" s="227">
        <f>G74*0.05</f>
        <v>400</v>
      </c>
      <c r="K74" s="227">
        <f>G74*0.3</f>
        <v>2400</v>
      </c>
      <c r="L74" s="437"/>
      <c r="M74" s="241">
        <f>K74</f>
        <v>2400</v>
      </c>
      <c r="N74" s="436"/>
      <c r="O74" s="437"/>
      <c r="P74" s="224"/>
    </row>
    <row r="75" spans="1:16" x14ac:dyDescent="0.3">
      <c r="A75" s="488"/>
      <c r="B75" s="287"/>
      <c r="C75" s="399"/>
      <c r="D75" s="283"/>
      <c r="E75" s="17">
        <v>2015</v>
      </c>
      <c r="F75" s="17"/>
      <c r="G75" s="48">
        <f t="shared" si="19"/>
        <v>0</v>
      </c>
      <c r="H75" s="48"/>
      <c r="I75" s="48"/>
      <c r="J75" s="48"/>
      <c r="K75" s="48"/>
      <c r="L75" s="437"/>
      <c r="M75" s="19"/>
      <c r="N75" s="436"/>
      <c r="O75" s="437"/>
      <c r="P75" s="71"/>
    </row>
    <row r="76" spans="1:16" x14ac:dyDescent="0.3">
      <c r="A76" s="488"/>
      <c r="B76" s="287"/>
      <c r="C76" s="399"/>
      <c r="D76" s="283"/>
      <c r="E76" s="17">
        <v>2016</v>
      </c>
      <c r="F76" s="17"/>
      <c r="G76" s="48">
        <f t="shared" si="19"/>
        <v>0</v>
      </c>
      <c r="H76" s="48"/>
      <c r="I76" s="48"/>
      <c r="J76" s="48"/>
      <c r="K76" s="48"/>
      <c r="L76" s="437"/>
      <c r="M76" s="19"/>
      <c r="N76" s="436"/>
      <c r="O76" s="437"/>
      <c r="P76" s="71"/>
    </row>
    <row r="77" spans="1:16" ht="18.600000000000001" thickBot="1" x14ac:dyDescent="0.35">
      <c r="A77" s="488"/>
      <c r="B77" s="287"/>
      <c r="C77" s="399"/>
      <c r="D77" s="283"/>
      <c r="E77" s="17">
        <v>2017</v>
      </c>
      <c r="F77" s="17"/>
      <c r="G77" s="48">
        <f t="shared" si="19"/>
        <v>0</v>
      </c>
      <c r="H77" s="48"/>
      <c r="I77" s="48"/>
      <c r="J77" s="48"/>
      <c r="K77" s="48"/>
      <c r="L77" s="437"/>
      <c r="M77" s="19"/>
      <c r="N77" s="436"/>
      <c r="O77" s="437"/>
      <c r="P77" s="71"/>
    </row>
    <row r="78" spans="1:16" s="267" customFormat="1" ht="72" x14ac:dyDescent="0.3">
      <c r="A78" s="488"/>
      <c r="B78" s="280" t="s">
        <v>299</v>
      </c>
      <c r="C78" s="399"/>
      <c r="D78" s="291">
        <v>240</v>
      </c>
      <c r="E78" s="159">
        <v>2018</v>
      </c>
      <c r="F78" s="159"/>
      <c r="G78" s="226">
        <v>5400</v>
      </c>
      <c r="H78" s="227">
        <f>G78*0.3</f>
        <v>1620</v>
      </c>
      <c r="I78" s="227">
        <f>G78*0.35</f>
        <v>1889.9999999999998</v>
      </c>
      <c r="J78" s="227">
        <f>G78*0.05</f>
        <v>270</v>
      </c>
      <c r="K78" s="227">
        <f>G78*0.3</f>
        <v>1620</v>
      </c>
      <c r="L78" s="437"/>
      <c r="M78" s="241">
        <f>K78</f>
        <v>1620</v>
      </c>
      <c r="N78" s="436"/>
      <c r="O78" s="437"/>
      <c r="P78" s="224"/>
    </row>
    <row r="79" spans="1:16" x14ac:dyDescent="0.3">
      <c r="A79" s="488"/>
      <c r="B79" s="287"/>
      <c r="C79" s="399"/>
      <c r="D79" s="283"/>
      <c r="E79" s="17">
        <v>2019</v>
      </c>
      <c r="F79" s="17"/>
      <c r="G79" s="48">
        <f t="shared" si="19"/>
        <v>0</v>
      </c>
      <c r="H79" s="48"/>
      <c r="I79" s="48"/>
      <c r="J79" s="48"/>
      <c r="K79" s="48"/>
      <c r="L79" s="437"/>
      <c r="M79" s="19"/>
      <c r="N79" s="436"/>
      <c r="O79" s="437"/>
      <c r="P79" s="71"/>
    </row>
    <row r="80" spans="1:16" ht="54.6" thickBot="1" x14ac:dyDescent="0.35">
      <c r="A80" s="488"/>
      <c r="B80" s="287" t="s">
        <v>270</v>
      </c>
      <c r="C80" s="400"/>
      <c r="D80" s="21">
        <v>260</v>
      </c>
      <c r="E80" s="22">
        <v>2020</v>
      </c>
      <c r="F80" s="22"/>
      <c r="G80" s="49">
        <v>9474</v>
      </c>
      <c r="H80" s="49">
        <f>G80*0.3</f>
        <v>2842.2</v>
      </c>
      <c r="I80" s="49">
        <f>G80*0.65</f>
        <v>6158.1</v>
      </c>
      <c r="J80" s="49">
        <f>G80*0.05</f>
        <v>473.70000000000005</v>
      </c>
      <c r="K80" s="49"/>
      <c r="L80" s="437"/>
      <c r="M80" s="26"/>
      <c r="N80" s="436"/>
      <c r="O80" s="437"/>
      <c r="P80" s="71"/>
    </row>
    <row r="81" spans="1:16" x14ac:dyDescent="0.3">
      <c r="A81" s="488"/>
      <c r="B81" s="286"/>
      <c r="C81" s="398" t="s">
        <v>84</v>
      </c>
      <c r="D81" s="10"/>
      <c r="E81" s="11">
        <v>2014</v>
      </c>
      <c r="F81" s="11"/>
      <c r="G81" s="47">
        <f t="shared" si="19"/>
        <v>0</v>
      </c>
      <c r="H81" s="47"/>
      <c r="I81" s="47"/>
      <c r="J81" s="47"/>
      <c r="K81" s="47"/>
      <c r="L81" s="437"/>
      <c r="M81" s="15"/>
      <c r="N81" s="436"/>
      <c r="O81" s="437"/>
      <c r="P81" s="71"/>
    </row>
    <row r="82" spans="1:16" x14ac:dyDescent="0.3">
      <c r="A82" s="488"/>
      <c r="B82" s="287"/>
      <c r="C82" s="399"/>
      <c r="D82" s="283"/>
      <c r="E82" s="17">
        <v>2015</v>
      </c>
      <c r="F82" s="17"/>
      <c r="G82" s="48">
        <f t="shared" si="19"/>
        <v>0</v>
      </c>
      <c r="H82" s="48"/>
      <c r="I82" s="48"/>
      <c r="J82" s="48"/>
      <c r="K82" s="48"/>
      <c r="L82" s="437"/>
      <c r="M82" s="19"/>
      <c r="N82" s="436"/>
      <c r="O82" s="437"/>
      <c r="P82" s="71"/>
    </row>
    <row r="83" spans="1:16" ht="18.600000000000001" thickBot="1" x14ac:dyDescent="0.35">
      <c r="A83" s="488"/>
      <c r="B83" s="287"/>
      <c r="C83" s="399"/>
      <c r="D83" s="283"/>
      <c r="E83" s="17">
        <v>2016</v>
      </c>
      <c r="F83" s="17"/>
      <c r="G83" s="48">
        <f t="shared" si="19"/>
        <v>0</v>
      </c>
      <c r="H83" s="48"/>
      <c r="I83" s="48"/>
      <c r="J83" s="48"/>
      <c r="K83" s="48"/>
      <c r="L83" s="437"/>
      <c r="M83" s="19"/>
      <c r="N83" s="436"/>
      <c r="O83" s="437"/>
      <c r="P83" s="71"/>
    </row>
    <row r="84" spans="1:16" s="267" customFormat="1" ht="72" x14ac:dyDescent="0.3">
      <c r="A84" s="488"/>
      <c r="B84" s="280" t="s">
        <v>329</v>
      </c>
      <c r="C84" s="399"/>
      <c r="D84" s="291">
        <v>120</v>
      </c>
      <c r="E84" s="159">
        <v>2017</v>
      </c>
      <c r="F84" s="159"/>
      <c r="G84" s="226">
        <v>2500</v>
      </c>
      <c r="H84" s="227">
        <f>G84*0.3</f>
        <v>750</v>
      </c>
      <c r="I84" s="227">
        <f>G84*0.35</f>
        <v>875</v>
      </c>
      <c r="J84" s="227">
        <f>G84*0.05</f>
        <v>125</v>
      </c>
      <c r="K84" s="227">
        <f>G84*0.3</f>
        <v>750</v>
      </c>
      <c r="L84" s="437"/>
      <c r="M84" s="241">
        <f>K84</f>
        <v>750</v>
      </c>
      <c r="N84" s="436"/>
      <c r="O84" s="437"/>
      <c r="P84" s="224"/>
    </row>
    <row r="85" spans="1:16" x14ac:dyDescent="0.3">
      <c r="A85" s="488"/>
      <c r="B85" s="287"/>
      <c r="C85" s="399"/>
      <c r="D85" s="283"/>
      <c r="E85" s="17">
        <v>2018</v>
      </c>
      <c r="F85" s="17"/>
      <c r="G85" s="48">
        <f t="shared" si="19"/>
        <v>0</v>
      </c>
      <c r="H85" s="48"/>
      <c r="I85" s="48"/>
      <c r="J85" s="48"/>
      <c r="K85" s="48"/>
      <c r="L85" s="437"/>
      <c r="M85" s="19"/>
      <c r="N85" s="436"/>
      <c r="O85" s="437"/>
      <c r="P85" s="71"/>
    </row>
    <row r="86" spans="1:16" ht="18.600000000000001" thickBot="1" x14ac:dyDescent="0.35">
      <c r="A86" s="488"/>
      <c r="B86" s="287"/>
      <c r="C86" s="399"/>
      <c r="D86" s="283"/>
      <c r="E86" s="17">
        <v>2019</v>
      </c>
      <c r="F86" s="17"/>
      <c r="G86" s="48">
        <f t="shared" si="19"/>
        <v>0</v>
      </c>
      <c r="H86" s="48"/>
      <c r="I86" s="48"/>
      <c r="J86" s="48"/>
      <c r="K86" s="48"/>
      <c r="L86" s="437"/>
      <c r="M86" s="19"/>
      <c r="N86" s="436"/>
      <c r="O86" s="437"/>
      <c r="P86" s="71"/>
    </row>
    <row r="87" spans="1:16" s="267" customFormat="1" ht="72.599999999999994" thickBot="1" x14ac:dyDescent="0.35">
      <c r="A87" s="488"/>
      <c r="B87" s="280" t="s">
        <v>311</v>
      </c>
      <c r="C87" s="400"/>
      <c r="D87" s="292">
        <v>180</v>
      </c>
      <c r="E87" s="165">
        <v>2020</v>
      </c>
      <c r="F87" s="165"/>
      <c r="G87" s="229">
        <v>4350</v>
      </c>
      <c r="H87" s="227">
        <f>G87*0.3</f>
        <v>1305</v>
      </c>
      <c r="I87" s="227">
        <f>G87*0.35</f>
        <v>1522.5</v>
      </c>
      <c r="J87" s="227">
        <f>G87*0.05</f>
        <v>217.5</v>
      </c>
      <c r="K87" s="227">
        <f>G87*0.3</f>
        <v>1305</v>
      </c>
      <c r="L87" s="437"/>
      <c r="M87" s="241">
        <f>K87</f>
        <v>1305</v>
      </c>
      <c r="N87" s="436"/>
      <c r="O87" s="437"/>
      <c r="P87" s="224"/>
    </row>
    <row r="88" spans="1:16" ht="18.600000000000001" thickBot="1" x14ac:dyDescent="0.35">
      <c r="A88" s="488"/>
      <c r="B88" s="286"/>
      <c r="C88" s="398" t="s">
        <v>89</v>
      </c>
      <c r="D88" s="10"/>
      <c r="E88" s="11">
        <v>2014</v>
      </c>
      <c r="F88" s="11"/>
      <c r="G88" s="47">
        <f t="shared" si="19"/>
        <v>0</v>
      </c>
      <c r="H88" s="47"/>
      <c r="I88" s="47"/>
      <c r="J88" s="47"/>
      <c r="K88" s="47"/>
      <c r="L88" s="437"/>
      <c r="M88" s="15"/>
      <c r="N88" s="436"/>
      <c r="O88" s="437"/>
      <c r="P88" s="71"/>
    </row>
    <row r="89" spans="1:16" s="267" customFormat="1" ht="72" x14ac:dyDescent="0.3">
      <c r="A89" s="488"/>
      <c r="B89" s="280" t="s">
        <v>330</v>
      </c>
      <c r="C89" s="399"/>
      <c r="D89" s="291">
        <v>240</v>
      </c>
      <c r="E89" s="159">
        <v>2015</v>
      </c>
      <c r="F89" s="159"/>
      <c r="G89" s="226">
        <v>4400</v>
      </c>
      <c r="H89" s="227">
        <f>G89*0.3</f>
        <v>1320</v>
      </c>
      <c r="I89" s="227">
        <f>G89*0.35</f>
        <v>1540</v>
      </c>
      <c r="J89" s="227">
        <f>G89*0.05</f>
        <v>220</v>
      </c>
      <c r="K89" s="227">
        <f>G89*0.3</f>
        <v>1320</v>
      </c>
      <c r="L89" s="437"/>
      <c r="M89" s="241">
        <f>K89</f>
        <v>1320</v>
      </c>
      <c r="N89" s="436"/>
      <c r="O89" s="437"/>
      <c r="P89" s="224"/>
    </row>
    <row r="90" spans="1:16" ht="34.950000000000003" customHeight="1" thickBot="1" x14ac:dyDescent="0.35">
      <c r="A90" s="488"/>
      <c r="B90" s="287" t="s">
        <v>323</v>
      </c>
      <c r="C90" s="399"/>
      <c r="D90" s="283">
        <v>210</v>
      </c>
      <c r="E90" s="17">
        <v>2015</v>
      </c>
      <c r="F90" s="17"/>
      <c r="G90" s="48">
        <v>7579</v>
      </c>
      <c r="H90" s="49">
        <f>G90*0.3</f>
        <v>2273.6999999999998</v>
      </c>
      <c r="I90" s="49">
        <f>G90*0.65</f>
        <v>4926.3500000000004</v>
      </c>
      <c r="J90" s="49">
        <f>G90*0.05</f>
        <v>378.95000000000005</v>
      </c>
      <c r="K90" s="51"/>
      <c r="L90" s="437"/>
      <c r="M90" s="52"/>
      <c r="N90" s="436"/>
      <c r="O90" s="437"/>
      <c r="P90" s="71"/>
    </row>
    <row r="91" spans="1:16" x14ac:dyDescent="0.3">
      <c r="A91" s="488"/>
      <c r="B91" s="287"/>
      <c r="C91" s="399"/>
      <c r="D91" s="283"/>
      <c r="E91" s="17">
        <v>2016</v>
      </c>
      <c r="F91" s="17"/>
      <c r="G91" s="48">
        <f t="shared" si="19"/>
        <v>0</v>
      </c>
      <c r="H91" s="48"/>
      <c r="I91" s="48"/>
      <c r="J91" s="48"/>
      <c r="K91" s="48"/>
      <c r="L91" s="437"/>
      <c r="M91" s="19"/>
      <c r="N91" s="436"/>
      <c r="O91" s="437"/>
      <c r="P91" s="71"/>
    </row>
    <row r="92" spans="1:16" x14ac:dyDescent="0.3">
      <c r="A92" s="488"/>
      <c r="B92" s="287"/>
      <c r="C92" s="399"/>
      <c r="D92" s="283"/>
      <c r="E92" s="17">
        <v>2017</v>
      </c>
      <c r="F92" s="17"/>
      <c r="G92" s="48">
        <f t="shared" si="19"/>
        <v>0</v>
      </c>
      <c r="H92" s="48"/>
      <c r="I92" s="48"/>
      <c r="J92" s="48"/>
      <c r="K92" s="48"/>
      <c r="L92" s="437"/>
      <c r="M92" s="19"/>
      <c r="N92" s="436"/>
      <c r="O92" s="437"/>
      <c r="P92" s="71"/>
    </row>
    <row r="93" spans="1:16" ht="18.600000000000001" thickBot="1" x14ac:dyDescent="0.35">
      <c r="A93" s="488"/>
      <c r="B93" s="287"/>
      <c r="C93" s="399"/>
      <c r="D93" s="283"/>
      <c r="E93" s="17">
        <v>2018</v>
      </c>
      <c r="F93" s="17"/>
      <c r="G93" s="48">
        <f t="shared" si="19"/>
        <v>0</v>
      </c>
      <c r="H93" s="48"/>
      <c r="I93" s="48"/>
      <c r="J93" s="48"/>
      <c r="K93" s="48"/>
      <c r="L93" s="437"/>
      <c r="M93" s="19"/>
      <c r="N93" s="436"/>
      <c r="O93" s="437"/>
      <c r="P93" s="71"/>
    </row>
    <row r="94" spans="1:16" s="267" customFormat="1" ht="36" x14ac:dyDescent="0.3">
      <c r="A94" s="488"/>
      <c r="B94" s="280" t="s">
        <v>312</v>
      </c>
      <c r="C94" s="399"/>
      <c r="D94" s="291">
        <v>60</v>
      </c>
      <c r="E94" s="159">
        <v>2019</v>
      </c>
      <c r="F94" s="159"/>
      <c r="G94" s="226">
        <v>1400</v>
      </c>
      <c r="H94" s="227">
        <f>G94*0.3</f>
        <v>420</v>
      </c>
      <c r="I94" s="227">
        <f>G94*0.35</f>
        <v>489.99999999999994</v>
      </c>
      <c r="J94" s="227">
        <f>G94*0.05</f>
        <v>70</v>
      </c>
      <c r="K94" s="227">
        <f>G94*0.3</f>
        <v>420</v>
      </c>
      <c r="L94" s="437"/>
      <c r="M94" s="241">
        <f>K94</f>
        <v>420</v>
      </c>
      <c r="N94" s="436"/>
      <c r="O94" s="437"/>
      <c r="P94" s="224"/>
    </row>
    <row r="95" spans="1:16" ht="18.600000000000001" thickBot="1" x14ac:dyDescent="0.35">
      <c r="A95" s="488"/>
      <c r="B95" s="288"/>
      <c r="C95" s="400"/>
      <c r="D95" s="21"/>
      <c r="E95" s="22">
        <v>2020</v>
      </c>
      <c r="F95" s="22"/>
      <c r="G95" s="49">
        <f t="shared" si="19"/>
        <v>0</v>
      </c>
      <c r="H95" s="49"/>
      <c r="I95" s="49"/>
      <c r="J95" s="49"/>
      <c r="K95" s="49"/>
      <c r="L95" s="437"/>
      <c r="M95" s="26"/>
      <c r="N95" s="436"/>
      <c r="O95" s="437"/>
      <c r="P95" s="71"/>
    </row>
    <row r="96" spans="1:16" x14ac:dyDescent="0.3">
      <c r="A96" s="488"/>
      <c r="B96" s="286"/>
      <c r="C96" s="398" t="s">
        <v>93</v>
      </c>
      <c r="D96" s="10"/>
      <c r="E96" s="11">
        <v>2014</v>
      </c>
      <c r="F96" s="11"/>
      <c r="G96" s="47">
        <f t="shared" si="19"/>
        <v>0</v>
      </c>
      <c r="H96" s="47"/>
      <c r="I96" s="47"/>
      <c r="J96" s="47"/>
      <c r="K96" s="47"/>
      <c r="L96" s="437"/>
      <c r="M96" s="15"/>
      <c r="N96" s="436"/>
      <c r="O96" s="437"/>
      <c r="P96" s="71"/>
    </row>
    <row r="97" spans="1:16" ht="18.600000000000001" thickBot="1" x14ac:dyDescent="0.35">
      <c r="A97" s="488"/>
      <c r="B97" s="287"/>
      <c r="C97" s="399"/>
      <c r="D97" s="283"/>
      <c r="E97" s="17">
        <v>2015</v>
      </c>
      <c r="F97" s="17"/>
      <c r="G97" s="48">
        <f t="shared" si="19"/>
        <v>0</v>
      </c>
      <c r="H97" s="48"/>
      <c r="I97" s="48"/>
      <c r="J97" s="48"/>
      <c r="K97" s="48"/>
      <c r="L97" s="437"/>
      <c r="M97" s="19"/>
      <c r="N97" s="436"/>
      <c r="O97" s="437"/>
      <c r="P97" s="71"/>
    </row>
    <row r="98" spans="1:16" s="267" customFormat="1" ht="54" x14ac:dyDescent="0.3">
      <c r="A98" s="488"/>
      <c r="B98" s="280" t="s">
        <v>313</v>
      </c>
      <c r="C98" s="399"/>
      <c r="D98" s="291">
        <v>180</v>
      </c>
      <c r="E98" s="159">
        <v>2016</v>
      </c>
      <c r="F98" s="159"/>
      <c r="G98" s="226">
        <v>3450</v>
      </c>
      <c r="H98" s="227">
        <f>G98*0.3</f>
        <v>1035</v>
      </c>
      <c r="I98" s="227">
        <f>G98*0.35</f>
        <v>1207.5</v>
      </c>
      <c r="J98" s="227">
        <f>G98*0.05</f>
        <v>172.5</v>
      </c>
      <c r="K98" s="227">
        <f>G98*0.3</f>
        <v>1035</v>
      </c>
      <c r="L98" s="437"/>
      <c r="M98" s="241">
        <f>K98</f>
        <v>1035</v>
      </c>
      <c r="N98" s="436"/>
      <c r="O98" s="437"/>
      <c r="P98" s="224"/>
    </row>
    <row r="99" spans="1:16" ht="18.600000000000001" thickBot="1" x14ac:dyDescent="0.35">
      <c r="A99" s="488"/>
      <c r="B99" s="287"/>
      <c r="C99" s="399"/>
      <c r="D99" s="283"/>
      <c r="E99" s="17">
        <v>2017</v>
      </c>
      <c r="F99" s="17"/>
      <c r="G99" s="48">
        <f t="shared" ref="G99:G129" si="20">SUM(H99:K99)</f>
        <v>0</v>
      </c>
      <c r="H99" s="48"/>
      <c r="I99" s="48"/>
      <c r="J99" s="48"/>
      <c r="K99" s="48"/>
      <c r="L99" s="437"/>
      <c r="M99" s="19"/>
      <c r="N99" s="436"/>
      <c r="O99" s="437"/>
      <c r="P99" s="71"/>
    </row>
    <row r="100" spans="1:16" s="267" customFormat="1" ht="72" x14ac:dyDescent="0.3">
      <c r="A100" s="488"/>
      <c r="B100" s="280" t="s">
        <v>314</v>
      </c>
      <c r="C100" s="399"/>
      <c r="D100" s="291">
        <v>120</v>
      </c>
      <c r="E100" s="159">
        <v>2018</v>
      </c>
      <c r="F100" s="159"/>
      <c r="G100" s="226">
        <v>2700</v>
      </c>
      <c r="H100" s="227">
        <f>G100*0.3</f>
        <v>810</v>
      </c>
      <c r="I100" s="227">
        <f>G100*0.35</f>
        <v>944.99999999999989</v>
      </c>
      <c r="J100" s="227">
        <f>G100*0.05</f>
        <v>135</v>
      </c>
      <c r="K100" s="227">
        <f>G100*0.3</f>
        <v>810</v>
      </c>
      <c r="L100" s="437"/>
      <c r="M100" s="241">
        <f>K100</f>
        <v>810</v>
      </c>
      <c r="N100" s="436"/>
      <c r="O100" s="437"/>
      <c r="P100" s="224"/>
    </row>
    <row r="101" spans="1:16" x14ac:dyDescent="0.3">
      <c r="A101" s="488"/>
      <c r="B101" s="287"/>
      <c r="C101" s="399"/>
      <c r="D101" s="283"/>
      <c r="E101" s="17">
        <v>2019</v>
      </c>
      <c r="F101" s="17"/>
      <c r="G101" s="48">
        <f t="shared" si="20"/>
        <v>0</v>
      </c>
      <c r="H101" s="48"/>
      <c r="I101" s="48"/>
      <c r="J101" s="48"/>
      <c r="K101" s="48"/>
      <c r="L101" s="437"/>
      <c r="M101" s="19"/>
      <c r="N101" s="436"/>
      <c r="O101" s="437"/>
      <c r="P101" s="71"/>
    </row>
    <row r="102" spans="1:16" ht="18.600000000000001" thickBot="1" x14ac:dyDescent="0.35">
      <c r="A102" s="488"/>
      <c r="B102" s="288"/>
      <c r="C102" s="400"/>
      <c r="D102" s="21"/>
      <c r="E102" s="22">
        <v>2020</v>
      </c>
      <c r="F102" s="22"/>
      <c r="G102" s="49">
        <f t="shared" si="20"/>
        <v>0</v>
      </c>
      <c r="H102" s="49"/>
      <c r="I102" s="49"/>
      <c r="J102" s="49"/>
      <c r="K102" s="49"/>
      <c r="L102" s="437"/>
      <c r="M102" s="26"/>
      <c r="N102" s="436"/>
      <c r="O102" s="437"/>
      <c r="P102" s="71"/>
    </row>
    <row r="103" spans="1:16" ht="18.600000000000001" thickBot="1" x14ac:dyDescent="0.35">
      <c r="A103" s="488"/>
      <c r="B103" s="286"/>
      <c r="C103" s="398" t="s">
        <v>97</v>
      </c>
      <c r="D103" s="10"/>
      <c r="E103" s="11">
        <v>2014</v>
      </c>
      <c r="F103" s="11"/>
      <c r="G103" s="47">
        <f t="shared" si="20"/>
        <v>0</v>
      </c>
      <c r="H103" s="47"/>
      <c r="I103" s="47"/>
      <c r="J103" s="47"/>
      <c r="K103" s="47"/>
      <c r="L103" s="437"/>
      <c r="M103" s="15"/>
      <c r="N103" s="436"/>
      <c r="O103" s="437"/>
      <c r="P103" s="71"/>
    </row>
    <row r="104" spans="1:16" s="267" customFormat="1" ht="72" x14ac:dyDescent="0.3">
      <c r="A104" s="488"/>
      <c r="B104" s="280" t="s">
        <v>315</v>
      </c>
      <c r="C104" s="399"/>
      <c r="D104" s="291">
        <v>360</v>
      </c>
      <c r="E104" s="159">
        <v>2015</v>
      </c>
      <c r="F104" s="159"/>
      <c r="G104" s="226">
        <v>6600</v>
      </c>
      <c r="H104" s="227">
        <f>G104*0.3</f>
        <v>1980</v>
      </c>
      <c r="I104" s="227">
        <f>G104*0.35</f>
        <v>2310</v>
      </c>
      <c r="J104" s="227">
        <f>G104*0.05</f>
        <v>330</v>
      </c>
      <c r="K104" s="227">
        <f>G104*0.3</f>
        <v>1980</v>
      </c>
      <c r="L104" s="437"/>
      <c r="M104" s="241">
        <f>K104</f>
        <v>1980</v>
      </c>
      <c r="N104" s="436"/>
      <c r="O104" s="437"/>
      <c r="P104" s="224"/>
    </row>
    <row r="105" spans="1:16" x14ac:dyDescent="0.3">
      <c r="A105" s="488"/>
      <c r="B105" s="287"/>
      <c r="C105" s="399"/>
      <c r="D105" s="283"/>
      <c r="E105" s="17">
        <v>2016</v>
      </c>
      <c r="F105" s="17"/>
      <c r="G105" s="48">
        <f t="shared" si="20"/>
        <v>0</v>
      </c>
      <c r="H105" s="48"/>
      <c r="I105" s="48"/>
      <c r="J105" s="48"/>
      <c r="K105" s="48"/>
      <c r="L105" s="437"/>
      <c r="M105" s="19"/>
      <c r="N105" s="436"/>
      <c r="O105" s="437"/>
      <c r="P105" s="71"/>
    </row>
    <row r="106" spans="1:16" x14ac:dyDescent="0.3">
      <c r="A106" s="488"/>
      <c r="B106" s="287"/>
      <c r="C106" s="399"/>
      <c r="D106" s="283"/>
      <c r="E106" s="17">
        <v>2017</v>
      </c>
      <c r="F106" s="17"/>
      <c r="G106" s="48">
        <f t="shared" si="20"/>
        <v>0</v>
      </c>
      <c r="H106" s="48"/>
      <c r="I106" s="48"/>
      <c r="J106" s="48"/>
      <c r="K106" s="48"/>
      <c r="L106" s="437"/>
      <c r="M106" s="19"/>
      <c r="N106" s="436"/>
      <c r="O106" s="437"/>
      <c r="P106" s="71"/>
    </row>
    <row r="107" spans="1:16" ht="18.600000000000001" thickBot="1" x14ac:dyDescent="0.35">
      <c r="A107" s="488"/>
      <c r="B107" s="287"/>
      <c r="C107" s="399"/>
      <c r="D107" s="283"/>
      <c r="E107" s="17">
        <v>2018</v>
      </c>
      <c r="F107" s="17"/>
      <c r="G107" s="48">
        <f t="shared" si="20"/>
        <v>0</v>
      </c>
      <c r="H107" s="48"/>
      <c r="I107" s="48"/>
      <c r="J107" s="48"/>
      <c r="K107" s="48"/>
      <c r="L107" s="437"/>
      <c r="M107" s="19"/>
      <c r="N107" s="436"/>
      <c r="O107" s="437"/>
      <c r="P107" s="71"/>
    </row>
    <row r="108" spans="1:16" s="267" customFormat="1" ht="72" x14ac:dyDescent="0.3">
      <c r="A108" s="488"/>
      <c r="B108" s="280" t="s">
        <v>316</v>
      </c>
      <c r="C108" s="399"/>
      <c r="D108" s="291">
        <v>240</v>
      </c>
      <c r="E108" s="159">
        <v>2019</v>
      </c>
      <c r="F108" s="159"/>
      <c r="G108" s="226">
        <v>5600</v>
      </c>
      <c r="H108" s="227">
        <f>G108*0.3</f>
        <v>1680</v>
      </c>
      <c r="I108" s="227">
        <f>G108*0.35</f>
        <v>1959.9999999999998</v>
      </c>
      <c r="J108" s="227">
        <f>G108*0.05</f>
        <v>280</v>
      </c>
      <c r="K108" s="227">
        <f>G108*0.3</f>
        <v>1680</v>
      </c>
      <c r="L108" s="437"/>
      <c r="M108" s="241">
        <f>K108</f>
        <v>1680</v>
      </c>
      <c r="N108" s="436"/>
      <c r="O108" s="437"/>
      <c r="P108" s="224"/>
    </row>
    <row r="109" spans="1:16" ht="18.600000000000001" thickBot="1" x14ac:dyDescent="0.35">
      <c r="A109" s="488"/>
      <c r="B109" s="288"/>
      <c r="C109" s="400"/>
      <c r="D109" s="21"/>
      <c r="E109" s="22">
        <v>2020</v>
      </c>
      <c r="F109" s="22"/>
      <c r="G109" s="49">
        <f t="shared" si="20"/>
        <v>0</v>
      </c>
      <c r="H109" s="49"/>
      <c r="I109" s="49"/>
      <c r="J109" s="49"/>
      <c r="K109" s="49"/>
      <c r="L109" s="437"/>
      <c r="M109" s="26"/>
      <c r="N109" s="436"/>
      <c r="O109" s="437"/>
      <c r="P109" s="71"/>
    </row>
    <row r="110" spans="1:16" x14ac:dyDescent="0.3">
      <c r="A110" s="488"/>
      <c r="B110" s="286"/>
      <c r="C110" s="398" t="s">
        <v>99</v>
      </c>
      <c r="D110" s="10"/>
      <c r="E110" s="11">
        <v>2014</v>
      </c>
      <c r="F110" s="11"/>
      <c r="G110" s="47">
        <f t="shared" si="20"/>
        <v>0</v>
      </c>
      <c r="H110" s="47"/>
      <c r="I110" s="47"/>
      <c r="J110" s="47"/>
      <c r="K110" s="47"/>
      <c r="L110" s="437"/>
      <c r="M110" s="15"/>
      <c r="N110" s="436"/>
      <c r="O110" s="437"/>
      <c r="P110" s="71"/>
    </row>
    <row r="111" spans="1:16" ht="18.600000000000001" thickBot="1" x14ac:dyDescent="0.35">
      <c r="A111" s="488"/>
      <c r="B111" s="287"/>
      <c r="C111" s="399"/>
      <c r="D111" s="283"/>
      <c r="E111" s="17">
        <v>2015</v>
      </c>
      <c r="F111" s="17"/>
      <c r="G111" s="48">
        <f t="shared" si="20"/>
        <v>0</v>
      </c>
      <c r="H111" s="48"/>
      <c r="I111" s="48"/>
      <c r="J111" s="48"/>
      <c r="K111" s="48"/>
      <c r="L111" s="437"/>
      <c r="M111" s="19"/>
      <c r="N111" s="436"/>
      <c r="O111" s="437"/>
      <c r="P111" s="71"/>
    </row>
    <row r="112" spans="1:16" s="267" customFormat="1" ht="72" x14ac:dyDescent="0.3">
      <c r="A112" s="488"/>
      <c r="B112" s="280" t="s">
        <v>317</v>
      </c>
      <c r="C112" s="399"/>
      <c r="D112" s="291">
        <v>420</v>
      </c>
      <c r="E112" s="159">
        <v>2016</v>
      </c>
      <c r="F112" s="159"/>
      <c r="G112" s="226">
        <v>8050</v>
      </c>
      <c r="H112" s="227">
        <f>G112*0.3</f>
        <v>2415</v>
      </c>
      <c r="I112" s="227">
        <f>G112*0.35</f>
        <v>2817.5</v>
      </c>
      <c r="J112" s="227">
        <f>G112*0.05</f>
        <v>402.5</v>
      </c>
      <c r="K112" s="227">
        <f>G112*0.3</f>
        <v>2415</v>
      </c>
      <c r="L112" s="437"/>
      <c r="M112" s="241">
        <f>K112</f>
        <v>2415</v>
      </c>
      <c r="N112" s="436"/>
      <c r="O112" s="437"/>
      <c r="P112" s="224"/>
    </row>
    <row r="113" spans="1:16" ht="54.6" thickBot="1" x14ac:dyDescent="0.35">
      <c r="A113" s="488"/>
      <c r="B113" s="287" t="s">
        <v>269</v>
      </c>
      <c r="C113" s="399"/>
      <c r="D113" s="283">
        <v>230</v>
      </c>
      <c r="E113" s="17">
        <v>2017</v>
      </c>
      <c r="F113" s="17"/>
      <c r="G113" s="48">
        <v>8421</v>
      </c>
      <c r="H113" s="49">
        <f>G113*0.3</f>
        <v>2526.2999999999997</v>
      </c>
      <c r="I113" s="49">
        <f>G113*0.65</f>
        <v>5473.6500000000005</v>
      </c>
      <c r="J113" s="49">
        <f>G113*0.05</f>
        <v>421.05</v>
      </c>
      <c r="K113" s="48"/>
      <c r="L113" s="437"/>
      <c r="M113" s="19"/>
      <c r="N113" s="436"/>
      <c r="O113" s="437"/>
      <c r="P113" s="71"/>
    </row>
    <row r="114" spans="1:16" x14ac:dyDescent="0.3">
      <c r="A114" s="488"/>
      <c r="B114" s="287"/>
      <c r="C114" s="399"/>
      <c r="D114" s="283"/>
      <c r="E114" s="17">
        <v>2018</v>
      </c>
      <c r="F114" s="17"/>
      <c r="G114" s="48">
        <f t="shared" si="20"/>
        <v>0</v>
      </c>
      <c r="H114" s="48"/>
      <c r="I114" s="48"/>
      <c r="J114" s="48"/>
      <c r="K114" s="48"/>
      <c r="L114" s="437"/>
      <c r="M114" s="19"/>
      <c r="N114" s="436"/>
      <c r="O114" s="437"/>
      <c r="P114" s="71"/>
    </row>
    <row r="115" spans="1:16" ht="18.600000000000001" thickBot="1" x14ac:dyDescent="0.35">
      <c r="A115" s="488"/>
      <c r="B115" s="287"/>
      <c r="C115" s="399"/>
      <c r="D115" s="283"/>
      <c r="E115" s="17">
        <v>2019</v>
      </c>
      <c r="F115" s="17"/>
      <c r="G115" s="48">
        <f t="shared" si="20"/>
        <v>0</v>
      </c>
      <c r="H115" s="48"/>
      <c r="I115" s="48"/>
      <c r="J115" s="48"/>
      <c r="K115" s="48"/>
      <c r="L115" s="437"/>
      <c r="M115" s="19"/>
      <c r="N115" s="436"/>
      <c r="O115" s="437"/>
      <c r="P115" s="71"/>
    </row>
    <row r="116" spans="1:16" s="267" customFormat="1" ht="72.599999999999994" thickBot="1" x14ac:dyDescent="0.35">
      <c r="A116" s="488"/>
      <c r="B116" s="281" t="s">
        <v>331</v>
      </c>
      <c r="C116" s="400"/>
      <c r="D116" s="292">
        <v>480</v>
      </c>
      <c r="E116" s="165">
        <v>2020</v>
      </c>
      <c r="F116" s="165"/>
      <c r="G116" s="229">
        <v>11600</v>
      </c>
      <c r="H116" s="227">
        <f>G116*0.3</f>
        <v>3480</v>
      </c>
      <c r="I116" s="227">
        <f>G116*0.35</f>
        <v>4059.9999999999995</v>
      </c>
      <c r="J116" s="227">
        <f>G116*0.05</f>
        <v>580</v>
      </c>
      <c r="K116" s="227">
        <f>G116*0.3</f>
        <v>3480</v>
      </c>
      <c r="L116" s="437"/>
      <c r="M116" s="241">
        <f>K116</f>
        <v>3480</v>
      </c>
      <c r="N116" s="436"/>
      <c r="O116" s="437"/>
      <c r="P116" s="224"/>
    </row>
    <row r="117" spans="1:16" s="267" customFormat="1" ht="72" x14ac:dyDescent="0.3">
      <c r="A117" s="488"/>
      <c r="B117" s="279" t="s">
        <v>318</v>
      </c>
      <c r="C117" s="398" t="s">
        <v>102</v>
      </c>
      <c r="D117" s="290">
        <v>540</v>
      </c>
      <c r="E117" s="153">
        <v>2014</v>
      </c>
      <c r="F117" s="153"/>
      <c r="G117" s="227">
        <v>9000</v>
      </c>
      <c r="H117" s="227">
        <f>G117*0.3</f>
        <v>2700</v>
      </c>
      <c r="I117" s="227">
        <f>G117*0.35</f>
        <v>3150</v>
      </c>
      <c r="J117" s="227">
        <f>G117*0.05</f>
        <v>450</v>
      </c>
      <c r="K117" s="227">
        <f>G117*0.3</f>
        <v>2700</v>
      </c>
      <c r="L117" s="437"/>
      <c r="M117" s="241">
        <f>K117</f>
        <v>2700</v>
      </c>
      <c r="N117" s="436"/>
      <c r="O117" s="437"/>
      <c r="P117" s="224"/>
    </row>
    <row r="118" spans="1:16" x14ac:dyDescent="0.3">
      <c r="A118" s="488"/>
      <c r="B118" s="287"/>
      <c r="C118" s="399"/>
      <c r="D118" s="283"/>
      <c r="E118" s="17">
        <v>2015</v>
      </c>
      <c r="F118" s="17"/>
      <c r="G118" s="48">
        <f t="shared" si="20"/>
        <v>0</v>
      </c>
      <c r="H118" s="48"/>
      <c r="I118" s="48"/>
      <c r="J118" s="48"/>
      <c r="K118" s="48"/>
      <c r="L118" s="437"/>
      <c r="M118" s="19"/>
      <c r="N118" s="436"/>
      <c r="O118" s="437"/>
      <c r="P118" s="71"/>
    </row>
    <row r="119" spans="1:16" ht="18.600000000000001" thickBot="1" x14ac:dyDescent="0.35">
      <c r="A119" s="488"/>
      <c r="B119" s="287"/>
      <c r="C119" s="399"/>
      <c r="D119" s="283"/>
      <c r="E119" s="17">
        <v>2016</v>
      </c>
      <c r="F119" s="17"/>
      <c r="G119" s="48">
        <f t="shared" si="20"/>
        <v>0</v>
      </c>
      <c r="H119" s="48"/>
      <c r="I119" s="48"/>
      <c r="J119" s="48"/>
      <c r="K119" s="48"/>
      <c r="L119" s="437"/>
      <c r="M119" s="19"/>
      <c r="N119" s="436"/>
      <c r="O119" s="437"/>
      <c r="P119" s="71"/>
    </row>
    <row r="120" spans="1:16" ht="54" x14ac:dyDescent="0.3">
      <c r="A120" s="488"/>
      <c r="B120" s="286" t="s">
        <v>268</v>
      </c>
      <c r="C120" s="399"/>
      <c r="D120" s="283">
        <v>527</v>
      </c>
      <c r="E120" s="17">
        <v>2017</v>
      </c>
      <c r="F120" s="17"/>
      <c r="G120" s="48">
        <v>17918</v>
      </c>
      <c r="H120" s="47">
        <f>G120*0.3</f>
        <v>5375.4</v>
      </c>
      <c r="I120" s="47">
        <f>G120*0.35</f>
        <v>6271.2999999999993</v>
      </c>
      <c r="J120" s="47">
        <f>G120*0.05</f>
        <v>895.90000000000009</v>
      </c>
      <c r="K120" s="47">
        <f>G120*0.3</f>
        <v>5375.4</v>
      </c>
      <c r="L120" s="437"/>
      <c r="M120" s="19"/>
      <c r="N120" s="436"/>
      <c r="O120" s="437"/>
      <c r="P120" s="71"/>
    </row>
    <row r="121" spans="1:16" ht="18.600000000000001" thickBot="1" x14ac:dyDescent="0.35">
      <c r="A121" s="488"/>
      <c r="B121" s="287"/>
      <c r="C121" s="399"/>
      <c r="D121" s="283"/>
      <c r="E121" s="17">
        <v>2018</v>
      </c>
      <c r="F121" s="17"/>
      <c r="G121" s="48">
        <f t="shared" si="20"/>
        <v>0</v>
      </c>
      <c r="H121" s="48"/>
      <c r="I121" s="48"/>
      <c r="J121" s="48"/>
      <c r="K121" s="48"/>
      <c r="L121" s="437"/>
      <c r="M121" s="19"/>
      <c r="N121" s="436"/>
      <c r="O121" s="437"/>
      <c r="P121" s="71"/>
    </row>
    <row r="122" spans="1:16" s="267" customFormat="1" ht="72" x14ac:dyDescent="0.3">
      <c r="A122" s="488"/>
      <c r="B122" s="280" t="s">
        <v>319</v>
      </c>
      <c r="C122" s="399"/>
      <c r="D122" s="291">
        <v>360</v>
      </c>
      <c r="E122" s="159">
        <v>2019</v>
      </c>
      <c r="F122" s="159"/>
      <c r="G122" s="226">
        <v>8400</v>
      </c>
      <c r="H122" s="227">
        <f>G122*0.3</f>
        <v>2520</v>
      </c>
      <c r="I122" s="227">
        <f>G122*0.35</f>
        <v>2940</v>
      </c>
      <c r="J122" s="227">
        <f>G122*0.05</f>
        <v>420</v>
      </c>
      <c r="K122" s="227">
        <f>G122*0.3</f>
        <v>2520</v>
      </c>
      <c r="L122" s="437"/>
      <c r="M122" s="241">
        <f>K122</f>
        <v>2520</v>
      </c>
      <c r="N122" s="436"/>
      <c r="O122" s="437"/>
      <c r="P122" s="224"/>
    </row>
    <row r="123" spans="1:16" ht="18.600000000000001" thickBot="1" x14ac:dyDescent="0.35">
      <c r="A123" s="488"/>
      <c r="B123" s="288"/>
      <c r="C123" s="400"/>
      <c r="D123" s="21"/>
      <c r="E123" s="22">
        <v>2020</v>
      </c>
      <c r="F123" s="22"/>
      <c r="G123" s="49">
        <f t="shared" si="20"/>
        <v>0</v>
      </c>
      <c r="H123" s="49"/>
      <c r="I123" s="49"/>
      <c r="J123" s="49"/>
      <c r="K123" s="49"/>
      <c r="L123" s="437"/>
      <c r="M123" s="26"/>
      <c r="N123" s="436"/>
      <c r="O123" s="437"/>
      <c r="P123" s="71"/>
    </row>
    <row r="124" spans="1:16" x14ac:dyDescent="0.3">
      <c r="A124" s="488"/>
      <c r="B124" s="286"/>
      <c r="C124" s="398" t="s">
        <v>106</v>
      </c>
      <c r="D124" s="10"/>
      <c r="E124" s="11">
        <v>2014</v>
      </c>
      <c r="F124" s="11"/>
      <c r="G124" s="47">
        <f t="shared" si="20"/>
        <v>0</v>
      </c>
      <c r="H124" s="47"/>
      <c r="I124" s="47"/>
      <c r="J124" s="47"/>
      <c r="K124" s="47"/>
      <c r="L124" s="437"/>
      <c r="M124" s="15"/>
      <c r="N124" s="436"/>
      <c r="O124" s="437"/>
      <c r="P124" s="71"/>
    </row>
    <row r="125" spans="1:16" ht="18.600000000000001" thickBot="1" x14ac:dyDescent="0.35">
      <c r="A125" s="488"/>
      <c r="B125" s="287"/>
      <c r="C125" s="399"/>
      <c r="D125" s="283"/>
      <c r="E125" s="17">
        <v>2015</v>
      </c>
      <c r="F125" s="17"/>
      <c r="G125" s="48">
        <f t="shared" si="20"/>
        <v>0</v>
      </c>
      <c r="H125" s="48"/>
      <c r="I125" s="48"/>
      <c r="J125" s="48"/>
      <c r="K125" s="48"/>
      <c r="L125" s="437"/>
      <c r="M125" s="19"/>
      <c r="N125" s="436"/>
      <c r="O125" s="437"/>
      <c r="P125" s="71"/>
    </row>
    <row r="126" spans="1:16" s="267" customFormat="1" ht="72" x14ac:dyDescent="0.3">
      <c r="A126" s="488"/>
      <c r="B126" s="280" t="s">
        <v>332</v>
      </c>
      <c r="C126" s="399"/>
      <c r="D126" s="291">
        <v>600</v>
      </c>
      <c r="E126" s="159">
        <v>2016</v>
      </c>
      <c r="F126" s="159"/>
      <c r="G126" s="226">
        <v>11500</v>
      </c>
      <c r="H126" s="227">
        <f>G126*0.3</f>
        <v>3450</v>
      </c>
      <c r="I126" s="227">
        <f>G126*0.35</f>
        <v>4024.9999999999995</v>
      </c>
      <c r="J126" s="227">
        <f>G126*0.05</f>
        <v>575</v>
      </c>
      <c r="K126" s="227">
        <f>G126*0.3</f>
        <v>3450</v>
      </c>
      <c r="L126" s="437"/>
      <c r="M126" s="241">
        <f>K126</f>
        <v>3450</v>
      </c>
      <c r="N126" s="436"/>
      <c r="O126" s="437"/>
      <c r="P126" s="224"/>
    </row>
    <row r="127" spans="1:16" x14ac:dyDescent="0.3">
      <c r="A127" s="488"/>
      <c r="B127" s="287"/>
      <c r="C127" s="399"/>
      <c r="D127" s="283"/>
      <c r="E127" s="17">
        <v>2017</v>
      </c>
      <c r="F127" s="17"/>
      <c r="G127" s="48">
        <f t="shared" si="20"/>
        <v>0</v>
      </c>
      <c r="H127" s="48"/>
      <c r="I127" s="48"/>
      <c r="J127" s="48"/>
      <c r="K127" s="48"/>
      <c r="L127" s="437"/>
      <c r="M127" s="19"/>
      <c r="N127" s="436"/>
      <c r="O127" s="437"/>
      <c r="P127" s="71"/>
    </row>
    <row r="128" spans="1:16" ht="54" x14ac:dyDescent="0.3">
      <c r="A128" s="488"/>
      <c r="B128" s="287" t="s">
        <v>269</v>
      </c>
      <c r="C128" s="399"/>
      <c r="D128" s="283">
        <v>230</v>
      </c>
      <c r="E128" s="17">
        <v>2018</v>
      </c>
      <c r="F128" s="17"/>
      <c r="G128" s="48">
        <v>8421</v>
      </c>
      <c r="H128" s="48">
        <f>G128*0.3</f>
        <v>2526.2999999999997</v>
      </c>
      <c r="I128" s="48">
        <f>G128*0.65</f>
        <v>5473.6500000000005</v>
      </c>
      <c r="J128" s="48">
        <f>G128*0.05</f>
        <v>421.05</v>
      </c>
      <c r="K128" s="48"/>
      <c r="L128" s="437"/>
      <c r="M128" s="19"/>
      <c r="N128" s="436"/>
      <c r="O128" s="437"/>
      <c r="P128" s="71"/>
    </row>
    <row r="129" spans="1:16" ht="18.600000000000001" thickBot="1" x14ac:dyDescent="0.35">
      <c r="A129" s="488"/>
      <c r="B129" s="287"/>
      <c r="C129" s="399"/>
      <c r="D129" s="283"/>
      <c r="E129" s="17">
        <v>2019</v>
      </c>
      <c r="F129" s="17"/>
      <c r="G129" s="48">
        <f t="shared" si="20"/>
        <v>0</v>
      </c>
      <c r="H129" s="48"/>
      <c r="I129" s="48"/>
      <c r="J129" s="48"/>
      <c r="K129" s="48"/>
      <c r="L129" s="437"/>
      <c r="M129" s="19"/>
      <c r="N129" s="436"/>
      <c r="O129" s="437"/>
      <c r="P129" s="71"/>
    </row>
    <row r="130" spans="1:16" s="267" customFormat="1" ht="72.599999999999994" thickBot="1" x14ac:dyDescent="0.35">
      <c r="A130" s="488"/>
      <c r="B130" s="281" t="s">
        <v>320</v>
      </c>
      <c r="C130" s="400"/>
      <c r="D130" s="292">
        <v>300</v>
      </c>
      <c r="E130" s="165">
        <v>2020</v>
      </c>
      <c r="F130" s="165"/>
      <c r="G130" s="229">
        <v>7250</v>
      </c>
      <c r="H130" s="227">
        <f t="shared" ref="H130:H141" si="21">G130*0.3</f>
        <v>2175</v>
      </c>
      <c r="I130" s="227">
        <f t="shared" ref="I130:I138" si="22">G130*0.35</f>
        <v>2537.5</v>
      </c>
      <c r="J130" s="227">
        <f t="shared" ref="J130:J141" si="23">G130*0.05</f>
        <v>362.5</v>
      </c>
      <c r="K130" s="227">
        <f t="shared" ref="K130:K138" si="24">G130*0.3</f>
        <v>2175</v>
      </c>
      <c r="L130" s="437"/>
      <c r="M130" s="241">
        <f>K130</f>
        <v>2175</v>
      </c>
      <c r="N130" s="436"/>
      <c r="O130" s="437"/>
      <c r="P130" s="224"/>
    </row>
    <row r="131" spans="1:16" s="267" customFormat="1" ht="83.4" customHeight="1" thickBot="1" x14ac:dyDescent="0.35">
      <c r="A131" s="488"/>
      <c r="B131" s="279" t="s">
        <v>322</v>
      </c>
      <c r="C131" s="398" t="s">
        <v>152</v>
      </c>
      <c r="D131" s="290">
        <v>1200</v>
      </c>
      <c r="E131" s="153">
        <v>2014</v>
      </c>
      <c r="F131" s="153"/>
      <c r="G131" s="227">
        <v>20000</v>
      </c>
      <c r="H131" s="227">
        <f t="shared" si="21"/>
        <v>6000</v>
      </c>
      <c r="I131" s="227">
        <f t="shared" si="22"/>
        <v>7000</v>
      </c>
      <c r="J131" s="227">
        <f t="shared" si="23"/>
        <v>1000</v>
      </c>
      <c r="K131" s="227">
        <f t="shared" si="24"/>
        <v>6000</v>
      </c>
      <c r="L131" s="437"/>
      <c r="M131" s="241"/>
      <c r="N131" s="436"/>
      <c r="O131" s="437"/>
      <c r="P131" s="224"/>
    </row>
    <row r="132" spans="1:16" ht="72.599999999999994" thickBot="1" x14ac:dyDescent="0.35">
      <c r="A132" s="488"/>
      <c r="B132" s="286" t="s">
        <v>321</v>
      </c>
      <c r="C132" s="399"/>
      <c r="D132" s="283">
        <f>461</f>
        <v>461</v>
      </c>
      <c r="E132" s="17">
        <v>2015</v>
      </c>
      <c r="F132" s="17"/>
      <c r="G132" s="48">
        <v>15678.3</v>
      </c>
      <c r="H132" s="47">
        <f t="shared" si="21"/>
        <v>4703.49</v>
      </c>
      <c r="I132" s="47">
        <f t="shared" si="22"/>
        <v>5487.4049999999997</v>
      </c>
      <c r="J132" s="47">
        <f t="shared" si="23"/>
        <v>783.91499999999996</v>
      </c>
      <c r="K132" s="47">
        <f t="shared" si="24"/>
        <v>4703.49</v>
      </c>
      <c r="L132" s="437"/>
      <c r="M132" s="19"/>
      <c r="N132" s="436"/>
      <c r="O132" s="437"/>
      <c r="P132" s="71"/>
    </row>
    <row r="133" spans="1:16" s="267" customFormat="1" ht="81" customHeight="1" thickBot="1" x14ac:dyDescent="0.35">
      <c r="A133" s="488"/>
      <c r="B133" s="297" t="s">
        <v>322</v>
      </c>
      <c r="C133" s="399"/>
      <c r="D133" s="291">
        <v>1200</v>
      </c>
      <c r="E133" s="159">
        <v>2015</v>
      </c>
      <c r="F133" s="159"/>
      <c r="G133" s="226">
        <v>22000</v>
      </c>
      <c r="H133" s="227">
        <f t="shared" si="21"/>
        <v>6600</v>
      </c>
      <c r="I133" s="227">
        <f t="shared" si="22"/>
        <v>7699.9999999999991</v>
      </c>
      <c r="J133" s="227">
        <f t="shared" si="23"/>
        <v>1100</v>
      </c>
      <c r="K133" s="227">
        <f t="shared" si="24"/>
        <v>6600</v>
      </c>
      <c r="L133" s="437"/>
      <c r="M133" s="241"/>
      <c r="N133" s="436"/>
      <c r="O133" s="437"/>
      <c r="P133" s="224"/>
    </row>
    <row r="134" spans="1:16" s="267" customFormat="1" ht="72.599999999999994" thickBot="1" x14ac:dyDescent="0.35">
      <c r="A134" s="488"/>
      <c r="B134" s="297" t="s">
        <v>322</v>
      </c>
      <c r="C134" s="399"/>
      <c r="D134" s="291">
        <v>1200</v>
      </c>
      <c r="E134" s="159">
        <v>2016</v>
      </c>
      <c r="F134" s="159"/>
      <c r="G134" s="226">
        <v>23000</v>
      </c>
      <c r="H134" s="227">
        <f t="shared" si="21"/>
        <v>6900</v>
      </c>
      <c r="I134" s="227">
        <f t="shared" si="22"/>
        <v>8049.9999999999991</v>
      </c>
      <c r="J134" s="227">
        <f t="shared" si="23"/>
        <v>1150</v>
      </c>
      <c r="K134" s="227">
        <f t="shared" si="24"/>
        <v>6900</v>
      </c>
      <c r="L134" s="437"/>
      <c r="M134" s="241"/>
      <c r="N134" s="436"/>
      <c r="O134" s="437"/>
      <c r="P134" s="224"/>
    </row>
    <row r="135" spans="1:16" s="267" customFormat="1" ht="72" x14ac:dyDescent="0.3">
      <c r="A135" s="488"/>
      <c r="B135" s="297" t="s">
        <v>322</v>
      </c>
      <c r="C135" s="399"/>
      <c r="D135" s="291">
        <v>1200</v>
      </c>
      <c r="E135" s="159">
        <v>2017</v>
      </c>
      <c r="F135" s="159"/>
      <c r="G135" s="226">
        <v>25000</v>
      </c>
      <c r="H135" s="227">
        <f t="shared" si="21"/>
        <v>7500</v>
      </c>
      <c r="I135" s="227">
        <f t="shared" si="22"/>
        <v>8750</v>
      </c>
      <c r="J135" s="227">
        <f t="shared" si="23"/>
        <v>1250</v>
      </c>
      <c r="K135" s="227">
        <f t="shared" si="24"/>
        <v>7500</v>
      </c>
      <c r="L135" s="437"/>
      <c r="M135" s="241"/>
      <c r="N135" s="436"/>
      <c r="O135" s="437"/>
      <c r="P135" s="224"/>
    </row>
    <row r="136" spans="1:16" s="267" customFormat="1" ht="72.599999999999994" thickBot="1" x14ac:dyDescent="0.35">
      <c r="A136" s="488"/>
      <c r="B136" s="297" t="s">
        <v>322</v>
      </c>
      <c r="C136" s="399"/>
      <c r="D136" s="291">
        <v>1200</v>
      </c>
      <c r="E136" s="159">
        <v>2018</v>
      </c>
      <c r="F136" s="159"/>
      <c r="G136" s="226">
        <v>27000</v>
      </c>
      <c r="H136" s="228">
        <f t="shared" si="21"/>
        <v>8100</v>
      </c>
      <c r="I136" s="228">
        <f t="shared" si="22"/>
        <v>9450</v>
      </c>
      <c r="J136" s="228">
        <f t="shared" si="23"/>
        <v>1350</v>
      </c>
      <c r="K136" s="228">
        <f t="shared" si="24"/>
        <v>8100</v>
      </c>
      <c r="L136" s="437"/>
      <c r="M136" s="299"/>
      <c r="N136" s="436"/>
      <c r="O136" s="437"/>
      <c r="P136" s="224"/>
    </row>
    <row r="137" spans="1:16" ht="54" x14ac:dyDescent="0.3">
      <c r="A137" s="488"/>
      <c r="B137" s="286" t="s">
        <v>266</v>
      </c>
      <c r="C137" s="399"/>
      <c r="D137" s="283">
        <v>593</v>
      </c>
      <c r="E137" s="17">
        <v>2018</v>
      </c>
      <c r="F137" s="17"/>
      <c r="G137" s="48">
        <v>20158</v>
      </c>
      <c r="H137" s="51">
        <f t="shared" si="21"/>
        <v>6047.4</v>
      </c>
      <c r="I137" s="51">
        <f t="shared" si="22"/>
        <v>7055.2999999999993</v>
      </c>
      <c r="J137" s="51">
        <f t="shared" si="23"/>
        <v>1007.9000000000001</v>
      </c>
      <c r="K137" s="51">
        <f t="shared" si="24"/>
        <v>6047.4</v>
      </c>
      <c r="L137" s="437"/>
      <c r="M137" s="19"/>
      <c r="N137" s="436"/>
      <c r="O137" s="437"/>
      <c r="P137" s="71"/>
    </row>
    <row r="138" spans="1:16" s="267" customFormat="1" ht="72" x14ac:dyDescent="0.3">
      <c r="A138" s="488"/>
      <c r="B138" s="297" t="s">
        <v>322</v>
      </c>
      <c r="C138" s="399"/>
      <c r="D138" s="291">
        <v>1200</v>
      </c>
      <c r="E138" s="159">
        <v>2019</v>
      </c>
      <c r="F138" s="159"/>
      <c r="G138" s="226">
        <v>28000</v>
      </c>
      <c r="H138" s="228">
        <f t="shared" si="21"/>
        <v>8400</v>
      </c>
      <c r="I138" s="228">
        <f t="shared" si="22"/>
        <v>9800</v>
      </c>
      <c r="J138" s="228">
        <f t="shared" si="23"/>
        <v>1400</v>
      </c>
      <c r="K138" s="228">
        <f t="shared" si="24"/>
        <v>8400</v>
      </c>
      <c r="L138" s="437"/>
      <c r="M138" s="299"/>
      <c r="N138" s="436"/>
      <c r="O138" s="437"/>
      <c r="P138" s="224"/>
    </row>
    <row r="139" spans="1:16" ht="54" x14ac:dyDescent="0.3">
      <c r="A139" s="488"/>
      <c r="B139" s="287" t="s">
        <v>270</v>
      </c>
      <c r="C139" s="399"/>
      <c r="D139" s="283">
        <v>260</v>
      </c>
      <c r="E139" s="17">
        <v>2019</v>
      </c>
      <c r="F139" s="17"/>
      <c r="G139" s="48">
        <v>9474</v>
      </c>
      <c r="H139" s="48">
        <f t="shared" si="21"/>
        <v>2842.2</v>
      </c>
      <c r="I139" s="48">
        <f>G139*0.65</f>
        <v>6158.1</v>
      </c>
      <c r="J139" s="48">
        <f t="shared" si="23"/>
        <v>473.70000000000005</v>
      </c>
      <c r="K139" s="48"/>
      <c r="L139" s="437"/>
      <c r="M139" s="19"/>
      <c r="N139" s="436"/>
      <c r="O139" s="437"/>
      <c r="P139" s="71"/>
    </row>
    <row r="140" spans="1:16" s="267" customFormat="1" ht="72.599999999999994" thickBot="1" x14ac:dyDescent="0.35">
      <c r="A140" s="488"/>
      <c r="B140" s="297" t="s">
        <v>322</v>
      </c>
      <c r="C140" s="399"/>
      <c r="D140" s="238">
        <v>1200</v>
      </c>
      <c r="E140" s="234">
        <v>2020</v>
      </c>
      <c r="F140" s="234"/>
      <c r="G140" s="240">
        <v>29000</v>
      </c>
      <c r="H140" s="228">
        <f t="shared" si="21"/>
        <v>8700</v>
      </c>
      <c r="I140" s="228">
        <f>G140*0.35</f>
        <v>10150</v>
      </c>
      <c r="J140" s="228">
        <f t="shared" si="23"/>
        <v>1450</v>
      </c>
      <c r="K140" s="228">
        <f>G140*0.3</f>
        <v>8700</v>
      </c>
      <c r="L140" s="437"/>
      <c r="M140" s="299"/>
      <c r="N140" s="436"/>
      <c r="O140" s="437"/>
      <c r="P140" s="224"/>
    </row>
    <row r="141" spans="1:16" ht="54.6" thickBot="1" x14ac:dyDescent="0.35">
      <c r="A141" s="488"/>
      <c r="B141" s="286" t="s">
        <v>267</v>
      </c>
      <c r="C141" s="400"/>
      <c r="D141" s="21">
        <v>659</v>
      </c>
      <c r="E141" s="22">
        <v>2020</v>
      </c>
      <c r="F141" s="22"/>
      <c r="G141" s="49">
        <v>22398</v>
      </c>
      <c r="H141" s="51">
        <f t="shared" si="21"/>
        <v>6719.4</v>
      </c>
      <c r="I141" s="51">
        <f>G141*0.35</f>
        <v>7839.2999999999993</v>
      </c>
      <c r="J141" s="51">
        <f t="shared" si="23"/>
        <v>1119.9000000000001</v>
      </c>
      <c r="K141" s="51">
        <f>G141*0.3</f>
        <v>6719.4</v>
      </c>
      <c r="L141" s="437"/>
      <c r="M141" s="26"/>
      <c r="N141" s="436"/>
      <c r="O141" s="437"/>
      <c r="P141" s="71"/>
    </row>
    <row r="142" spans="1:16" s="129" customFormat="1" ht="21" x14ac:dyDescent="0.3">
      <c r="A142" s="432" t="s">
        <v>16</v>
      </c>
      <c r="B142" s="432"/>
      <c r="C142" s="432"/>
      <c r="D142" s="432"/>
      <c r="E142" s="432"/>
      <c r="F142" s="432"/>
      <c r="G142" s="432"/>
      <c r="H142" s="432"/>
      <c r="I142" s="432"/>
      <c r="J142" s="432"/>
      <c r="K142" s="432"/>
      <c r="L142" s="432"/>
      <c r="M142" s="432"/>
      <c r="N142" s="432"/>
      <c r="O142" s="432"/>
      <c r="P142" s="128"/>
    </row>
    <row r="143" spans="1:16" s="96" customFormat="1" ht="16.2" thickBot="1" x14ac:dyDescent="0.35">
      <c r="A143" s="410" t="s">
        <v>17</v>
      </c>
      <c r="B143" s="474"/>
      <c r="C143" s="474"/>
      <c r="D143" s="474"/>
      <c r="E143" s="474"/>
      <c r="F143" s="474"/>
      <c r="G143" s="474"/>
      <c r="H143" s="474"/>
      <c r="I143" s="474"/>
      <c r="J143" s="474"/>
      <c r="K143" s="474"/>
      <c r="L143" s="474"/>
      <c r="M143" s="474"/>
      <c r="N143" s="410"/>
      <c r="O143" s="411"/>
      <c r="P143" s="95"/>
    </row>
    <row r="144" spans="1:16" ht="16.2" thickBot="1" x14ac:dyDescent="0.35">
      <c r="A144" s="440" t="s">
        <v>18</v>
      </c>
      <c r="B144" s="481" t="s">
        <v>19</v>
      </c>
      <c r="C144" s="455" t="s">
        <v>123</v>
      </c>
      <c r="D144" s="33">
        <f>D151+D158+D165</f>
        <v>100</v>
      </c>
      <c r="E144" s="11">
        <v>2014</v>
      </c>
      <c r="F144" s="34">
        <f t="shared" ref="F144:F150" si="25">F151+F165</f>
        <v>0</v>
      </c>
      <c r="G144" s="372">
        <f>G151+G158+G165</f>
        <v>54736.800000000003</v>
      </c>
      <c r="H144" s="372">
        <f t="shared" ref="H144:K144" si="26">H151+H158+H165</f>
        <v>16421.04</v>
      </c>
      <c r="I144" s="372">
        <f t="shared" si="26"/>
        <v>35578.920000000006</v>
      </c>
      <c r="J144" s="372">
        <f t="shared" si="26"/>
        <v>2736.84</v>
      </c>
      <c r="K144" s="369">
        <f t="shared" si="26"/>
        <v>0</v>
      </c>
      <c r="L144" s="72"/>
      <c r="M144" s="73"/>
      <c r="N144" s="489"/>
      <c r="O144" s="440"/>
      <c r="P144" s="71" t="s">
        <v>117</v>
      </c>
    </row>
    <row r="145" spans="1:16" ht="16.2" thickBot="1" x14ac:dyDescent="0.35">
      <c r="A145" s="440"/>
      <c r="B145" s="482"/>
      <c r="C145" s="456"/>
      <c r="D145" s="33">
        <f t="shared" ref="D145:D150" si="27">D152+D159+D166</f>
        <v>80</v>
      </c>
      <c r="E145" s="17">
        <v>2015</v>
      </c>
      <c r="F145" s="20">
        <f t="shared" si="25"/>
        <v>0</v>
      </c>
      <c r="G145" s="372">
        <f t="shared" ref="G145:K145" si="28">G152+G159+G166</f>
        <v>43789.4</v>
      </c>
      <c r="H145" s="372">
        <f t="shared" si="28"/>
        <v>13136.82</v>
      </c>
      <c r="I145" s="372">
        <f t="shared" si="28"/>
        <v>28463.11</v>
      </c>
      <c r="J145" s="372">
        <f t="shared" si="28"/>
        <v>2189.4700000000003</v>
      </c>
      <c r="K145" s="369">
        <f t="shared" si="28"/>
        <v>0</v>
      </c>
      <c r="L145" s="53"/>
      <c r="M145" s="74"/>
      <c r="N145" s="489"/>
      <c r="O145" s="440"/>
      <c r="P145" s="71"/>
    </row>
    <row r="146" spans="1:16" ht="16.2" thickBot="1" x14ac:dyDescent="0.35">
      <c r="A146" s="440"/>
      <c r="B146" s="482"/>
      <c r="C146" s="456"/>
      <c r="D146" s="33">
        <f t="shared" si="27"/>
        <v>350</v>
      </c>
      <c r="E146" s="17">
        <v>2016</v>
      </c>
      <c r="F146" s="20">
        <f t="shared" si="25"/>
        <v>0</v>
      </c>
      <c r="G146" s="372">
        <f t="shared" ref="G146:K146" si="29">G153+G160+G167</f>
        <v>150000</v>
      </c>
      <c r="H146" s="372">
        <f t="shared" si="29"/>
        <v>45000</v>
      </c>
      <c r="I146" s="372">
        <f t="shared" si="29"/>
        <v>97500</v>
      </c>
      <c r="J146" s="372">
        <f t="shared" si="29"/>
        <v>7500</v>
      </c>
      <c r="K146" s="369">
        <f t="shared" si="29"/>
        <v>0</v>
      </c>
      <c r="L146" s="53"/>
      <c r="M146" s="74"/>
      <c r="N146" s="489"/>
      <c r="O146" s="440"/>
      <c r="P146" s="71"/>
    </row>
    <row r="147" spans="1:16" ht="16.2" thickBot="1" x14ac:dyDescent="0.35">
      <c r="A147" s="440"/>
      <c r="B147" s="482"/>
      <c r="C147" s="456"/>
      <c r="D147" s="33">
        <f t="shared" si="27"/>
        <v>0</v>
      </c>
      <c r="E147" s="17">
        <v>2017</v>
      </c>
      <c r="F147" s="20">
        <f t="shared" si="25"/>
        <v>0</v>
      </c>
      <c r="G147" s="369">
        <f t="shared" ref="G147:K147" si="30">G154+G161+G168</f>
        <v>0</v>
      </c>
      <c r="H147" s="369">
        <f t="shared" si="30"/>
        <v>0</v>
      </c>
      <c r="I147" s="369">
        <f t="shared" si="30"/>
        <v>0</v>
      </c>
      <c r="J147" s="369">
        <f t="shared" si="30"/>
        <v>0</v>
      </c>
      <c r="K147" s="369">
        <f t="shared" si="30"/>
        <v>0</v>
      </c>
      <c r="L147" s="53"/>
      <c r="M147" s="74"/>
      <c r="N147" s="489"/>
      <c r="O147" s="440"/>
      <c r="P147" s="71"/>
    </row>
    <row r="148" spans="1:16" ht="16.2" thickBot="1" x14ac:dyDescent="0.35">
      <c r="A148" s="440"/>
      <c r="B148" s="482"/>
      <c r="C148" s="456"/>
      <c r="D148" s="33">
        <f t="shared" si="27"/>
        <v>0</v>
      </c>
      <c r="E148" s="17">
        <v>2018</v>
      </c>
      <c r="F148" s="20">
        <f t="shared" si="25"/>
        <v>0</v>
      </c>
      <c r="G148" s="369">
        <f t="shared" ref="G148:K148" si="31">G155+G162+G169</f>
        <v>0</v>
      </c>
      <c r="H148" s="369">
        <f t="shared" si="31"/>
        <v>0</v>
      </c>
      <c r="I148" s="369">
        <f t="shared" si="31"/>
        <v>0</v>
      </c>
      <c r="J148" s="369">
        <f t="shared" si="31"/>
        <v>0</v>
      </c>
      <c r="K148" s="369">
        <f t="shared" si="31"/>
        <v>0</v>
      </c>
      <c r="L148" s="53"/>
      <c r="M148" s="74"/>
      <c r="N148" s="489"/>
      <c r="O148" s="440"/>
      <c r="P148" s="71"/>
    </row>
    <row r="149" spans="1:16" ht="16.2" thickBot="1" x14ac:dyDescent="0.35">
      <c r="A149" s="440"/>
      <c r="B149" s="482"/>
      <c r="C149" s="456"/>
      <c r="D149" s="33">
        <f t="shared" si="27"/>
        <v>0</v>
      </c>
      <c r="E149" s="17">
        <v>2019</v>
      </c>
      <c r="F149" s="20">
        <f t="shared" si="25"/>
        <v>0</v>
      </c>
      <c r="G149" s="369">
        <f t="shared" ref="G149:K149" si="32">G156+G163+G170</f>
        <v>0</v>
      </c>
      <c r="H149" s="369">
        <f t="shared" si="32"/>
        <v>0</v>
      </c>
      <c r="I149" s="369">
        <f t="shared" si="32"/>
        <v>0</v>
      </c>
      <c r="J149" s="369">
        <f t="shared" si="32"/>
        <v>0</v>
      </c>
      <c r="K149" s="369">
        <f t="shared" si="32"/>
        <v>0</v>
      </c>
      <c r="L149" s="53"/>
      <c r="M149" s="74"/>
      <c r="N149" s="489"/>
      <c r="O149" s="440"/>
      <c r="P149" s="71"/>
    </row>
    <row r="150" spans="1:16" ht="16.2" thickBot="1" x14ac:dyDescent="0.35">
      <c r="A150" s="440"/>
      <c r="B150" s="482"/>
      <c r="C150" s="456"/>
      <c r="D150" s="361">
        <f t="shared" si="27"/>
        <v>0</v>
      </c>
      <c r="E150" s="31">
        <v>2020</v>
      </c>
      <c r="F150" s="32">
        <f t="shared" si="25"/>
        <v>0</v>
      </c>
      <c r="G150" s="370">
        <f t="shared" ref="G150:K150" si="33">G157+G164+G171</f>
        <v>0</v>
      </c>
      <c r="H150" s="370">
        <f t="shared" si="33"/>
        <v>0</v>
      </c>
      <c r="I150" s="370">
        <f t="shared" si="33"/>
        <v>0</v>
      </c>
      <c r="J150" s="370">
        <f t="shared" si="33"/>
        <v>0</v>
      </c>
      <c r="K150" s="370">
        <f t="shared" si="33"/>
        <v>0</v>
      </c>
      <c r="L150" s="75"/>
      <c r="M150" s="76"/>
      <c r="N150" s="489"/>
      <c r="O150" s="440"/>
      <c r="P150" s="71"/>
    </row>
    <row r="151" spans="1:16" ht="16.2" thickBot="1" x14ac:dyDescent="0.35">
      <c r="A151" s="440"/>
      <c r="B151" s="452" t="s">
        <v>135</v>
      </c>
      <c r="C151" s="398" t="s">
        <v>64</v>
      </c>
      <c r="D151" s="358"/>
      <c r="E151" s="86">
        <v>2014</v>
      </c>
      <c r="F151" s="87"/>
      <c r="G151" s="62">
        <f>SUM(H151:K151)</f>
        <v>0</v>
      </c>
      <c r="H151" s="62"/>
      <c r="I151" s="62"/>
      <c r="J151" s="62"/>
      <c r="K151" s="88"/>
      <c r="L151" s="526" t="s">
        <v>154</v>
      </c>
      <c r="M151" s="79"/>
      <c r="N151" s="489"/>
      <c r="O151" s="440"/>
      <c r="P151" s="71"/>
    </row>
    <row r="152" spans="1:16" ht="16.2" thickBot="1" x14ac:dyDescent="0.35">
      <c r="A152" s="440"/>
      <c r="B152" s="453"/>
      <c r="C152" s="399"/>
      <c r="D152" s="359">
        <v>80</v>
      </c>
      <c r="E152" s="80">
        <v>2015</v>
      </c>
      <c r="F152" s="81"/>
      <c r="G152" s="62">
        <v>43789.4</v>
      </c>
      <c r="H152" s="54">
        <f>G152*0.3</f>
        <v>13136.82</v>
      </c>
      <c r="I152" s="54">
        <f>G152*0.65</f>
        <v>28463.11</v>
      </c>
      <c r="J152" s="54">
        <f>G152*0.05</f>
        <v>2189.4700000000003</v>
      </c>
      <c r="K152" s="82"/>
      <c r="L152" s="527"/>
      <c r="M152" s="82"/>
      <c r="N152" s="489"/>
      <c r="O152" s="440"/>
      <c r="P152" s="71"/>
    </row>
    <row r="153" spans="1:16" ht="16.2" thickBot="1" x14ac:dyDescent="0.35">
      <c r="A153" s="440"/>
      <c r="B153" s="453"/>
      <c r="C153" s="399"/>
      <c r="D153" s="359"/>
      <c r="E153" s="80">
        <v>2016</v>
      </c>
      <c r="F153" s="81"/>
      <c r="G153" s="62">
        <f t="shared" ref="G153:G171" si="34">SUM(H153:K153)</f>
        <v>0</v>
      </c>
      <c r="H153" s="54"/>
      <c r="I153" s="54"/>
      <c r="J153" s="54"/>
      <c r="K153" s="82"/>
      <c r="L153" s="527"/>
      <c r="M153" s="82"/>
      <c r="N153" s="489"/>
      <c r="O153" s="440"/>
      <c r="P153" s="71"/>
    </row>
    <row r="154" spans="1:16" ht="16.2" thickBot="1" x14ac:dyDescent="0.35">
      <c r="A154" s="440"/>
      <c r="B154" s="453"/>
      <c r="C154" s="399"/>
      <c r="D154" s="359"/>
      <c r="E154" s="80">
        <v>2017</v>
      </c>
      <c r="F154" s="81"/>
      <c r="G154" s="62">
        <f t="shared" si="34"/>
        <v>0</v>
      </c>
      <c r="H154" s="54"/>
      <c r="I154" s="54"/>
      <c r="J154" s="54"/>
      <c r="K154" s="82"/>
      <c r="L154" s="527"/>
      <c r="M154" s="82"/>
      <c r="N154" s="489"/>
      <c r="O154" s="440"/>
      <c r="P154" s="71"/>
    </row>
    <row r="155" spans="1:16" ht="16.2" thickBot="1" x14ac:dyDescent="0.35">
      <c r="A155" s="440"/>
      <c r="B155" s="453"/>
      <c r="C155" s="399"/>
      <c r="D155" s="359"/>
      <c r="E155" s="80">
        <v>2018</v>
      </c>
      <c r="F155" s="81"/>
      <c r="G155" s="62">
        <f t="shared" si="34"/>
        <v>0</v>
      </c>
      <c r="H155" s="54"/>
      <c r="I155" s="54"/>
      <c r="J155" s="54"/>
      <c r="K155" s="82"/>
      <c r="L155" s="527"/>
      <c r="M155" s="82"/>
      <c r="N155" s="489"/>
      <c r="O155" s="440"/>
      <c r="P155" s="71"/>
    </row>
    <row r="156" spans="1:16" ht="16.2" thickBot="1" x14ac:dyDescent="0.35">
      <c r="A156" s="440"/>
      <c r="B156" s="453"/>
      <c r="C156" s="399"/>
      <c r="D156" s="359"/>
      <c r="E156" s="80">
        <v>2019</v>
      </c>
      <c r="F156" s="81"/>
      <c r="G156" s="62">
        <f t="shared" si="34"/>
        <v>0</v>
      </c>
      <c r="H156" s="54"/>
      <c r="I156" s="54"/>
      <c r="J156" s="54"/>
      <c r="K156" s="82"/>
      <c r="L156" s="527"/>
      <c r="M156" s="82"/>
      <c r="N156" s="489"/>
      <c r="O156" s="440"/>
      <c r="P156" s="71"/>
    </row>
    <row r="157" spans="1:16" ht="16.2" thickBot="1" x14ac:dyDescent="0.35">
      <c r="A157" s="440"/>
      <c r="B157" s="454"/>
      <c r="C157" s="400"/>
      <c r="D157" s="360"/>
      <c r="E157" s="83">
        <v>2020</v>
      </c>
      <c r="F157" s="84"/>
      <c r="G157" s="371">
        <f t="shared" si="34"/>
        <v>0</v>
      </c>
      <c r="H157" s="64"/>
      <c r="I157" s="64"/>
      <c r="J157" s="64"/>
      <c r="K157" s="85"/>
      <c r="L157" s="527"/>
      <c r="M157" s="85"/>
      <c r="N157" s="489"/>
      <c r="O157" s="440"/>
      <c r="P157" s="71"/>
    </row>
    <row r="158" spans="1:16" ht="16.2" thickBot="1" x14ac:dyDescent="0.35">
      <c r="A158" s="440"/>
      <c r="B158" s="452" t="s">
        <v>140</v>
      </c>
      <c r="C158" s="398" t="s">
        <v>54</v>
      </c>
      <c r="D158" s="349">
        <v>100</v>
      </c>
      <c r="E158" s="86">
        <v>2014</v>
      </c>
      <c r="F158" s="87"/>
      <c r="G158" s="62">
        <v>54736.800000000003</v>
      </c>
      <c r="H158" s="54">
        <f>G158*0.3</f>
        <v>16421.04</v>
      </c>
      <c r="I158" s="54">
        <f>G158*0.65</f>
        <v>35578.920000000006</v>
      </c>
      <c r="J158" s="54">
        <f>G158*0.05</f>
        <v>2736.84</v>
      </c>
      <c r="K158" s="62"/>
      <c r="L158" s="528"/>
      <c r="M158" s="88"/>
      <c r="N158" s="489"/>
      <c r="O158" s="440"/>
      <c r="P158" s="71"/>
    </row>
    <row r="159" spans="1:16" ht="16.2" thickBot="1" x14ac:dyDescent="0.35">
      <c r="A159" s="440"/>
      <c r="B159" s="453"/>
      <c r="C159" s="399"/>
      <c r="D159" s="350"/>
      <c r="E159" s="80">
        <v>2015</v>
      </c>
      <c r="F159" s="81"/>
      <c r="G159" s="62">
        <f t="shared" ref="G159:G164" si="35">SUM(H159:K159)</f>
        <v>0</v>
      </c>
      <c r="H159" s="54"/>
      <c r="I159" s="54"/>
      <c r="J159" s="54"/>
      <c r="K159" s="54"/>
      <c r="L159" s="528"/>
      <c r="M159" s="82"/>
      <c r="N159" s="489"/>
      <c r="O159" s="440"/>
      <c r="P159" s="71"/>
    </row>
    <row r="160" spans="1:16" ht="16.2" thickBot="1" x14ac:dyDescent="0.35">
      <c r="A160" s="440"/>
      <c r="B160" s="453"/>
      <c r="C160" s="399"/>
      <c r="D160" s="350"/>
      <c r="E160" s="80">
        <v>2016</v>
      </c>
      <c r="F160" s="81"/>
      <c r="G160" s="62">
        <f t="shared" si="35"/>
        <v>0</v>
      </c>
      <c r="H160" s="54"/>
      <c r="I160" s="54"/>
      <c r="J160" s="54"/>
      <c r="K160" s="54"/>
      <c r="L160" s="528"/>
      <c r="M160" s="82"/>
      <c r="N160" s="489"/>
      <c r="O160" s="440"/>
      <c r="P160" s="71"/>
    </row>
    <row r="161" spans="1:16" ht="16.2" thickBot="1" x14ac:dyDescent="0.35">
      <c r="A161" s="440"/>
      <c r="B161" s="453"/>
      <c r="C161" s="399"/>
      <c r="D161" s="350"/>
      <c r="E161" s="80">
        <v>2017</v>
      </c>
      <c r="F161" s="81"/>
      <c r="G161" s="62">
        <f t="shared" si="35"/>
        <v>0</v>
      </c>
      <c r="H161" s="54"/>
      <c r="I161" s="54"/>
      <c r="J161" s="54"/>
      <c r="K161" s="54"/>
      <c r="L161" s="528"/>
      <c r="M161" s="82"/>
      <c r="N161" s="489"/>
      <c r="O161" s="440"/>
      <c r="P161" s="71"/>
    </row>
    <row r="162" spans="1:16" ht="16.2" thickBot="1" x14ac:dyDescent="0.35">
      <c r="A162" s="440"/>
      <c r="B162" s="453"/>
      <c r="C162" s="399"/>
      <c r="D162" s="350"/>
      <c r="E162" s="80">
        <v>2018</v>
      </c>
      <c r="F162" s="81"/>
      <c r="G162" s="62">
        <f t="shared" si="35"/>
        <v>0</v>
      </c>
      <c r="H162" s="54"/>
      <c r="I162" s="54"/>
      <c r="J162" s="54"/>
      <c r="K162" s="54"/>
      <c r="L162" s="528"/>
      <c r="M162" s="82"/>
      <c r="N162" s="489"/>
      <c r="O162" s="440"/>
      <c r="P162" s="71"/>
    </row>
    <row r="163" spans="1:16" ht="16.2" thickBot="1" x14ac:dyDescent="0.35">
      <c r="A163" s="440"/>
      <c r="B163" s="453"/>
      <c r="C163" s="399"/>
      <c r="D163" s="350"/>
      <c r="E163" s="80">
        <v>2019</v>
      </c>
      <c r="F163" s="81"/>
      <c r="G163" s="62">
        <f t="shared" si="35"/>
        <v>0</v>
      </c>
      <c r="H163" s="54"/>
      <c r="I163" s="54"/>
      <c r="J163" s="54"/>
      <c r="K163" s="54"/>
      <c r="L163" s="528"/>
      <c r="M163" s="82"/>
      <c r="N163" s="489"/>
      <c r="O163" s="440"/>
      <c r="P163" s="71"/>
    </row>
    <row r="164" spans="1:16" ht="16.2" thickBot="1" x14ac:dyDescent="0.35">
      <c r="A164" s="440"/>
      <c r="B164" s="454"/>
      <c r="C164" s="400"/>
      <c r="D164" s="351"/>
      <c r="E164" s="83">
        <v>2020</v>
      </c>
      <c r="F164" s="84"/>
      <c r="G164" s="62">
        <f t="shared" si="35"/>
        <v>0</v>
      </c>
      <c r="H164" s="64"/>
      <c r="I164" s="64"/>
      <c r="J164" s="64"/>
      <c r="K164" s="64"/>
      <c r="L164" s="528"/>
      <c r="M164" s="85"/>
      <c r="N164" s="489"/>
      <c r="O164" s="440"/>
      <c r="P164" s="71"/>
    </row>
    <row r="165" spans="1:16" ht="16.2" thickBot="1" x14ac:dyDescent="0.35">
      <c r="A165" s="440"/>
      <c r="B165" s="452" t="s">
        <v>359</v>
      </c>
      <c r="C165" s="398" t="s">
        <v>54</v>
      </c>
      <c r="D165" s="293"/>
      <c r="E165" s="86">
        <v>2014</v>
      </c>
      <c r="F165" s="87"/>
      <c r="G165" s="62">
        <f t="shared" si="34"/>
        <v>0</v>
      </c>
      <c r="H165" s="62"/>
      <c r="I165" s="62"/>
      <c r="J165" s="62"/>
      <c r="K165" s="62"/>
      <c r="L165" s="528"/>
      <c r="M165" s="88"/>
      <c r="N165" s="489"/>
      <c r="O165" s="440"/>
      <c r="P165" s="71"/>
    </row>
    <row r="166" spans="1:16" ht="16.2" thickBot="1" x14ac:dyDescent="0.35">
      <c r="A166" s="440"/>
      <c r="B166" s="453"/>
      <c r="C166" s="399"/>
      <c r="D166" s="294"/>
      <c r="E166" s="80">
        <v>2015</v>
      </c>
      <c r="F166" s="81"/>
      <c r="G166" s="62">
        <f t="shared" si="34"/>
        <v>0</v>
      </c>
      <c r="H166" s="54"/>
      <c r="I166" s="54"/>
      <c r="J166" s="54"/>
      <c r="K166" s="54"/>
      <c r="L166" s="528"/>
      <c r="M166" s="82"/>
      <c r="N166" s="489"/>
      <c r="O166" s="440"/>
      <c r="P166" s="71"/>
    </row>
    <row r="167" spans="1:16" ht="16.2" thickBot="1" x14ac:dyDescent="0.35">
      <c r="A167" s="440"/>
      <c r="B167" s="453"/>
      <c r="C167" s="399"/>
      <c r="D167" s="294">
        <v>350</v>
      </c>
      <c r="E167" s="80">
        <v>2016</v>
      </c>
      <c r="F167" s="81"/>
      <c r="G167" s="62">
        <v>150000</v>
      </c>
      <c r="H167" s="54">
        <f>G167*0.3</f>
        <v>45000</v>
      </c>
      <c r="I167" s="54">
        <f>G167*0.65</f>
        <v>97500</v>
      </c>
      <c r="J167" s="54">
        <f>G167*0.05</f>
        <v>7500</v>
      </c>
      <c r="K167" s="54"/>
      <c r="L167" s="528"/>
      <c r="M167" s="82"/>
      <c r="N167" s="489"/>
      <c r="O167" s="440"/>
      <c r="P167" s="71"/>
    </row>
    <row r="168" spans="1:16" ht="16.2" thickBot="1" x14ac:dyDescent="0.35">
      <c r="A168" s="440"/>
      <c r="B168" s="453"/>
      <c r="C168" s="399"/>
      <c r="D168" s="294"/>
      <c r="E168" s="80">
        <v>2017</v>
      </c>
      <c r="F168" s="81"/>
      <c r="G168" s="62">
        <f t="shared" si="34"/>
        <v>0</v>
      </c>
      <c r="H168" s="54"/>
      <c r="I168" s="54"/>
      <c r="J168" s="54"/>
      <c r="K168" s="54"/>
      <c r="L168" s="528"/>
      <c r="M168" s="82"/>
      <c r="N168" s="489"/>
      <c r="O168" s="440"/>
      <c r="P168" s="71"/>
    </row>
    <row r="169" spans="1:16" ht="16.2" thickBot="1" x14ac:dyDescent="0.35">
      <c r="A169" s="440"/>
      <c r="B169" s="453"/>
      <c r="C169" s="399"/>
      <c r="D169" s="294"/>
      <c r="E169" s="80">
        <v>2018</v>
      </c>
      <c r="F169" s="81"/>
      <c r="G169" s="62">
        <f t="shared" si="34"/>
        <v>0</v>
      </c>
      <c r="H169" s="54"/>
      <c r="I169" s="54"/>
      <c r="J169" s="54"/>
      <c r="K169" s="54"/>
      <c r="L169" s="528"/>
      <c r="M169" s="82"/>
      <c r="N169" s="489"/>
      <c r="O169" s="440"/>
      <c r="P169" s="71"/>
    </row>
    <row r="170" spans="1:16" ht="16.2" thickBot="1" x14ac:dyDescent="0.35">
      <c r="A170" s="440"/>
      <c r="B170" s="453"/>
      <c r="C170" s="399"/>
      <c r="D170" s="294"/>
      <c r="E170" s="80">
        <v>2019</v>
      </c>
      <c r="F170" s="81"/>
      <c r="G170" s="62">
        <f t="shared" si="34"/>
        <v>0</v>
      </c>
      <c r="H170" s="54"/>
      <c r="I170" s="54"/>
      <c r="J170" s="54"/>
      <c r="K170" s="54"/>
      <c r="L170" s="528"/>
      <c r="M170" s="82"/>
      <c r="N170" s="489"/>
      <c r="O170" s="440"/>
      <c r="P170" s="71"/>
    </row>
    <row r="171" spans="1:16" ht="16.2" thickBot="1" x14ac:dyDescent="0.35">
      <c r="A171" s="440"/>
      <c r="B171" s="454"/>
      <c r="C171" s="400"/>
      <c r="D171" s="295"/>
      <c r="E171" s="83">
        <v>2020</v>
      </c>
      <c r="F171" s="84"/>
      <c r="G171" s="62">
        <f t="shared" si="34"/>
        <v>0</v>
      </c>
      <c r="H171" s="64"/>
      <c r="I171" s="64"/>
      <c r="J171" s="64"/>
      <c r="K171" s="64"/>
      <c r="L171" s="529"/>
      <c r="M171" s="85"/>
      <c r="N171" s="489"/>
      <c r="O171" s="440"/>
      <c r="P171" s="71"/>
    </row>
    <row r="172" spans="1:16" x14ac:dyDescent="0.3">
      <c r="A172" s="352"/>
      <c r="B172" s="362"/>
      <c r="C172" s="354"/>
      <c r="D172" s="363"/>
      <c r="E172" s="364"/>
      <c r="F172" s="365"/>
      <c r="G172" s="366"/>
      <c r="H172" s="367"/>
      <c r="I172" s="367"/>
      <c r="J172" s="367"/>
      <c r="K172" s="367"/>
      <c r="L172" s="355"/>
      <c r="M172" s="368"/>
      <c r="N172" s="353"/>
      <c r="O172" s="352"/>
      <c r="P172" s="71"/>
    </row>
    <row r="173" spans="1:16" s="96" customFormat="1" ht="16.2" thickBot="1" x14ac:dyDescent="0.35">
      <c r="A173" s="410" t="s">
        <v>21</v>
      </c>
      <c r="B173" s="474"/>
      <c r="C173" s="474"/>
      <c r="D173" s="474"/>
      <c r="E173" s="474"/>
      <c r="F173" s="474"/>
      <c r="G173" s="474"/>
      <c r="H173" s="474"/>
      <c r="I173" s="474"/>
      <c r="J173" s="474"/>
      <c r="K173" s="474"/>
      <c r="L173" s="474"/>
      <c r="M173" s="474"/>
      <c r="N173" s="410"/>
      <c r="O173" s="411"/>
      <c r="P173" s="95"/>
    </row>
    <row r="174" spans="1:16" ht="16.2" thickBot="1" x14ac:dyDescent="0.35">
      <c r="A174" s="440" t="s">
        <v>22</v>
      </c>
      <c r="B174" s="484" t="s">
        <v>23</v>
      </c>
      <c r="C174" s="408" t="s">
        <v>123</v>
      </c>
      <c r="D174" s="10">
        <f>D181+D188+D195+D202+D209+D216+D223+D230</f>
        <v>1</v>
      </c>
      <c r="E174" s="11">
        <v>2014</v>
      </c>
      <c r="F174" s="11">
        <f>F181+F188+F202+F209+F230</f>
        <v>1</v>
      </c>
      <c r="G174" s="142">
        <f>G181+G188+G195+G202+G209+G216+G223+G230</f>
        <v>1700</v>
      </c>
      <c r="H174" s="142">
        <f t="shared" ref="H174:K174" si="36">H181+H188+H195+H202+H209+H216+H223+H230</f>
        <v>510</v>
      </c>
      <c r="I174" s="142">
        <f t="shared" si="36"/>
        <v>1190</v>
      </c>
      <c r="J174" s="142">
        <f t="shared" si="36"/>
        <v>0</v>
      </c>
      <c r="K174" s="142">
        <f t="shared" si="36"/>
        <v>0</v>
      </c>
      <c r="L174" s="41"/>
      <c r="M174" s="42"/>
      <c r="N174" s="436" t="s">
        <v>24</v>
      </c>
      <c r="O174" s="437" t="s">
        <v>25</v>
      </c>
      <c r="P174" s="71" t="s">
        <v>118</v>
      </c>
    </row>
    <row r="175" spans="1:16" ht="16.2" thickBot="1" x14ac:dyDescent="0.35">
      <c r="A175" s="440"/>
      <c r="B175" s="484"/>
      <c r="C175" s="404"/>
      <c r="D175" s="10">
        <f t="shared" ref="D175:D180" si="37">D182+D189+D196+D203+D210+D217+D224+D231</f>
        <v>1</v>
      </c>
      <c r="E175" s="17">
        <v>2015</v>
      </c>
      <c r="F175" s="11">
        <f t="shared" ref="F175:F180" si="38">F182+F189+F203+F210+F231</f>
        <v>1</v>
      </c>
      <c r="G175" s="142">
        <f t="shared" ref="G175:K180" si="39">G182+G189+G196+G203+G210+G217+G224+G231</f>
        <v>5000</v>
      </c>
      <c r="H175" s="142">
        <f t="shared" si="39"/>
        <v>1500</v>
      </c>
      <c r="I175" s="142">
        <f t="shared" si="39"/>
        <v>3500</v>
      </c>
      <c r="J175" s="142">
        <f t="shared" si="39"/>
        <v>0</v>
      </c>
      <c r="K175" s="142">
        <f t="shared" si="39"/>
        <v>0</v>
      </c>
      <c r="L175" s="43"/>
      <c r="M175" s="44"/>
      <c r="N175" s="436"/>
      <c r="O175" s="437"/>
      <c r="P175" s="71"/>
    </row>
    <row r="176" spans="1:16" ht="16.2" thickBot="1" x14ac:dyDescent="0.35">
      <c r="A176" s="440"/>
      <c r="B176" s="484"/>
      <c r="C176" s="404"/>
      <c r="D176" s="10">
        <f t="shared" si="37"/>
        <v>2</v>
      </c>
      <c r="E176" s="17">
        <v>2016</v>
      </c>
      <c r="F176" s="11">
        <f t="shared" si="38"/>
        <v>1</v>
      </c>
      <c r="G176" s="142">
        <f t="shared" si="39"/>
        <v>6700</v>
      </c>
      <c r="H176" s="142">
        <f t="shared" si="39"/>
        <v>2010</v>
      </c>
      <c r="I176" s="142">
        <f t="shared" si="39"/>
        <v>4690</v>
      </c>
      <c r="J176" s="142">
        <f t="shared" si="39"/>
        <v>0</v>
      </c>
      <c r="K176" s="142">
        <f t="shared" si="39"/>
        <v>0</v>
      </c>
      <c r="L176" s="43"/>
      <c r="M176" s="44"/>
      <c r="N176" s="436"/>
      <c r="O176" s="437"/>
      <c r="P176" s="71"/>
    </row>
    <row r="177" spans="1:16" ht="16.2" thickBot="1" x14ac:dyDescent="0.35">
      <c r="A177" s="440"/>
      <c r="B177" s="484"/>
      <c r="C177" s="404"/>
      <c r="D177" s="10">
        <f t="shared" si="37"/>
        <v>1</v>
      </c>
      <c r="E177" s="17">
        <v>2017</v>
      </c>
      <c r="F177" s="11">
        <f t="shared" si="38"/>
        <v>1</v>
      </c>
      <c r="G177" s="142">
        <f t="shared" si="39"/>
        <v>1700</v>
      </c>
      <c r="H177" s="142">
        <f t="shared" si="39"/>
        <v>510</v>
      </c>
      <c r="I177" s="142">
        <f t="shared" si="39"/>
        <v>1190</v>
      </c>
      <c r="J177" s="142">
        <f t="shared" si="39"/>
        <v>0</v>
      </c>
      <c r="K177" s="142">
        <f t="shared" si="39"/>
        <v>0</v>
      </c>
      <c r="L177" s="43"/>
      <c r="M177" s="44"/>
      <c r="N177" s="436"/>
      <c r="O177" s="437"/>
      <c r="P177" s="71"/>
    </row>
    <row r="178" spans="1:16" ht="16.2" thickBot="1" x14ac:dyDescent="0.35">
      <c r="A178" s="440"/>
      <c r="B178" s="484"/>
      <c r="C178" s="404"/>
      <c r="D178" s="10">
        <f t="shared" si="37"/>
        <v>1</v>
      </c>
      <c r="E178" s="17">
        <v>2018</v>
      </c>
      <c r="F178" s="11">
        <f t="shared" si="38"/>
        <v>1</v>
      </c>
      <c r="G178" s="142">
        <f t="shared" si="39"/>
        <v>1700</v>
      </c>
      <c r="H178" s="142">
        <f t="shared" si="39"/>
        <v>510</v>
      </c>
      <c r="I178" s="142">
        <f t="shared" si="39"/>
        <v>1190</v>
      </c>
      <c r="J178" s="142">
        <f t="shared" si="39"/>
        <v>0</v>
      </c>
      <c r="K178" s="142">
        <f t="shared" si="39"/>
        <v>0</v>
      </c>
      <c r="L178" s="43"/>
      <c r="M178" s="44"/>
      <c r="N178" s="436"/>
      <c r="O178" s="437"/>
      <c r="P178" s="71"/>
    </row>
    <row r="179" spans="1:16" ht="16.2" thickBot="1" x14ac:dyDescent="0.35">
      <c r="A179" s="440"/>
      <c r="B179" s="484"/>
      <c r="C179" s="404"/>
      <c r="D179" s="10">
        <f t="shared" si="37"/>
        <v>1</v>
      </c>
      <c r="E179" s="17">
        <v>2019</v>
      </c>
      <c r="F179" s="11">
        <f t="shared" si="38"/>
        <v>0</v>
      </c>
      <c r="G179" s="142">
        <f t="shared" si="39"/>
        <v>5000</v>
      </c>
      <c r="H179" s="142">
        <f t="shared" si="39"/>
        <v>1500</v>
      </c>
      <c r="I179" s="142">
        <f t="shared" si="39"/>
        <v>3500</v>
      </c>
      <c r="J179" s="142">
        <f t="shared" si="39"/>
        <v>0</v>
      </c>
      <c r="K179" s="142">
        <f t="shared" si="39"/>
        <v>0</v>
      </c>
      <c r="L179" s="43"/>
      <c r="M179" s="44"/>
      <c r="N179" s="436"/>
      <c r="O179" s="437"/>
      <c r="P179" s="71"/>
    </row>
    <row r="180" spans="1:16" ht="16.2" thickBot="1" x14ac:dyDescent="0.35">
      <c r="A180" s="440"/>
      <c r="B180" s="484"/>
      <c r="C180" s="404"/>
      <c r="D180" s="10">
        <f t="shared" si="37"/>
        <v>1</v>
      </c>
      <c r="E180" s="31">
        <v>2020</v>
      </c>
      <c r="F180" s="11">
        <f t="shared" si="38"/>
        <v>0</v>
      </c>
      <c r="G180" s="142">
        <f t="shared" si="39"/>
        <v>5000</v>
      </c>
      <c r="H180" s="142">
        <f t="shared" si="39"/>
        <v>1500</v>
      </c>
      <c r="I180" s="142">
        <f t="shared" si="39"/>
        <v>3500</v>
      </c>
      <c r="J180" s="142">
        <f t="shared" si="39"/>
        <v>0</v>
      </c>
      <c r="K180" s="142">
        <f t="shared" si="39"/>
        <v>0</v>
      </c>
      <c r="L180" s="45"/>
      <c r="M180" s="46"/>
      <c r="N180" s="436"/>
      <c r="O180" s="437"/>
      <c r="P180" s="71"/>
    </row>
    <row r="181" spans="1:16" s="90" customFormat="1" ht="16.2" thickBot="1" x14ac:dyDescent="0.35">
      <c r="A181" s="440"/>
      <c r="B181" s="375" t="s">
        <v>126</v>
      </c>
      <c r="C181" s="377" t="s">
        <v>132</v>
      </c>
      <c r="D181" s="290">
        <v>1</v>
      </c>
      <c r="E181" s="153">
        <v>2014</v>
      </c>
      <c r="F181" s="225">
        <v>1</v>
      </c>
      <c r="G181" s="226">
        <v>1700</v>
      </c>
      <c r="H181" s="226">
        <f>G181*0.3</f>
        <v>510</v>
      </c>
      <c r="I181" s="226">
        <f>G181*0.7</f>
        <v>1190</v>
      </c>
      <c r="J181" s="227"/>
      <c r="K181" s="227"/>
      <c r="L181" s="391" t="s">
        <v>154</v>
      </c>
      <c r="M181" s="42"/>
      <c r="N181" s="436"/>
      <c r="O181" s="437"/>
      <c r="P181" s="71"/>
    </row>
    <row r="182" spans="1:16" s="90" customFormat="1" ht="15.6" x14ac:dyDescent="0.3">
      <c r="A182" s="440"/>
      <c r="B182" s="375"/>
      <c r="C182" s="378"/>
      <c r="D182" s="291"/>
      <c r="E182" s="159">
        <v>2015</v>
      </c>
      <c r="F182" s="160"/>
      <c r="G182" s="228"/>
      <c r="H182" s="228"/>
      <c r="I182" s="228"/>
      <c r="J182" s="226"/>
      <c r="K182" s="226"/>
      <c r="L182" s="392"/>
      <c r="M182" s="44"/>
      <c r="N182" s="436"/>
      <c r="O182" s="437"/>
      <c r="P182" s="71"/>
    </row>
    <row r="183" spans="1:16" s="90" customFormat="1" ht="15.6" x14ac:dyDescent="0.3">
      <c r="A183" s="440"/>
      <c r="B183" s="375"/>
      <c r="C183" s="378"/>
      <c r="D183" s="291"/>
      <c r="E183" s="159">
        <v>2016</v>
      </c>
      <c r="F183" s="160"/>
      <c r="G183" s="226"/>
      <c r="H183" s="226"/>
      <c r="I183" s="226"/>
      <c r="J183" s="226"/>
      <c r="K183" s="226"/>
      <c r="L183" s="392"/>
      <c r="M183" s="44"/>
      <c r="N183" s="436"/>
      <c r="O183" s="437"/>
      <c r="P183" s="71"/>
    </row>
    <row r="184" spans="1:16" s="90" customFormat="1" ht="15.6" x14ac:dyDescent="0.3">
      <c r="A184" s="440"/>
      <c r="B184" s="375"/>
      <c r="C184" s="378"/>
      <c r="D184" s="291"/>
      <c r="E184" s="159">
        <v>2017</v>
      </c>
      <c r="F184" s="160"/>
      <c r="G184" s="226"/>
      <c r="H184" s="226"/>
      <c r="I184" s="226"/>
      <c r="J184" s="226"/>
      <c r="K184" s="226"/>
      <c r="L184" s="392"/>
      <c r="M184" s="44"/>
      <c r="N184" s="436"/>
      <c r="O184" s="437"/>
      <c r="P184" s="71"/>
    </row>
    <row r="185" spans="1:16" s="90" customFormat="1" ht="15.6" x14ac:dyDescent="0.3">
      <c r="A185" s="440"/>
      <c r="B185" s="375"/>
      <c r="C185" s="378"/>
      <c r="D185" s="291"/>
      <c r="E185" s="159">
        <v>2018</v>
      </c>
      <c r="F185" s="160"/>
      <c r="G185" s="226"/>
      <c r="H185" s="226"/>
      <c r="I185" s="226"/>
      <c r="J185" s="226"/>
      <c r="K185" s="226"/>
      <c r="L185" s="392"/>
      <c r="M185" s="44"/>
      <c r="N185" s="436"/>
      <c r="O185" s="437"/>
      <c r="P185" s="71"/>
    </row>
    <row r="186" spans="1:16" s="90" customFormat="1" ht="15.6" x14ac:dyDescent="0.3">
      <c r="A186" s="440"/>
      <c r="B186" s="375"/>
      <c r="C186" s="378"/>
      <c r="D186" s="291"/>
      <c r="E186" s="159">
        <v>2019</v>
      </c>
      <c r="F186" s="160"/>
      <c r="G186" s="226"/>
      <c r="H186" s="226"/>
      <c r="I186" s="226"/>
      <c r="J186" s="226"/>
      <c r="K186" s="226"/>
      <c r="L186" s="392"/>
      <c r="M186" s="44"/>
      <c r="N186" s="436"/>
      <c r="O186" s="437"/>
      <c r="P186" s="71"/>
    </row>
    <row r="187" spans="1:16" s="90" customFormat="1" ht="16.2" thickBot="1" x14ac:dyDescent="0.35">
      <c r="A187" s="440"/>
      <c r="B187" s="376"/>
      <c r="C187" s="379"/>
      <c r="D187" s="292"/>
      <c r="E187" s="165">
        <v>2020</v>
      </c>
      <c r="F187" s="166"/>
      <c r="G187" s="229"/>
      <c r="H187" s="229"/>
      <c r="I187" s="229"/>
      <c r="J187" s="229"/>
      <c r="K187" s="229"/>
      <c r="L187" s="392"/>
      <c r="M187" s="50"/>
      <c r="N187" s="436"/>
      <c r="O187" s="437"/>
      <c r="P187" s="71"/>
    </row>
    <row r="188" spans="1:16" s="90" customFormat="1" ht="15.6" x14ac:dyDescent="0.3">
      <c r="A188" s="440"/>
      <c r="B188" s="374" t="s">
        <v>295</v>
      </c>
      <c r="C188" s="377" t="s">
        <v>134</v>
      </c>
      <c r="D188" s="290"/>
      <c r="E188" s="153">
        <v>2014</v>
      </c>
      <c r="F188" s="230"/>
      <c r="G188" s="231"/>
      <c r="H188" s="231"/>
      <c r="I188" s="231"/>
      <c r="J188" s="227"/>
      <c r="K188" s="227"/>
      <c r="L188" s="392"/>
      <c r="M188" s="42"/>
      <c r="N188" s="436"/>
      <c r="O188" s="437"/>
      <c r="P188" s="71"/>
    </row>
    <row r="189" spans="1:16" s="90" customFormat="1" ht="15.6" x14ac:dyDescent="0.3">
      <c r="A189" s="440"/>
      <c r="B189" s="375"/>
      <c r="C189" s="378"/>
      <c r="D189" s="291">
        <v>1</v>
      </c>
      <c r="E189" s="159">
        <v>2015</v>
      </c>
      <c r="F189" s="160">
        <v>1</v>
      </c>
      <c r="G189" s="226">
        <v>5000</v>
      </c>
      <c r="H189" s="226">
        <f>G189*0.3</f>
        <v>1500</v>
      </c>
      <c r="I189" s="226">
        <f>G189*0.7</f>
        <v>3500</v>
      </c>
      <c r="J189" s="226"/>
      <c r="K189" s="226"/>
      <c r="L189" s="392"/>
      <c r="M189" s="44"/>
      <c r="N189" s="436"/>
      <c r="O189" s="437"/>
      <c r="P189" s="71"/>
    </row>
    <row r="190" spans="1:16" s="90" customFormat="1" ht="15.6" x14ac:dyDescent="0.3">
      <c r="A190" s="440"/>
      <c r="B190" s="375"/>
      <c r="C190" s="378"/>
      <c r="D190" s="291"/>
      <c r="E190" s="159">
        <v>2016</v>
      </c>
      <c r="F190" s="213"/>
      <c r="G190" s="228"/>
      <c r="H190" s="228"/>
      <c r="I190" s="228"/>
      <c r="J190" s="226"/>
      <c r="K190" s="226"/>
      <c r="L190" s="392"/>
      <c r="M190" s="44"/>
      <c r="N190" s="436"/>
      <c r="O190" s="437"/>
      <c r="P190" s="71"/>
    </row>
    <row r="191" spans="1:16" s="90" customFormat="1" ht="15.6" x14ac:dyDescent="0.3">
      <c r="A191" s="440"/>
      <c r="B191" s="375"/>
      <c r="C191" s="378"/>
      <c r="D191" s="291"/>
      <c r="E191" s="159">
        <v>2017</v>
      </c>
      <c r="F191" s="160"/>
      <c r="G191" s="226"/>
      <c r="H191" s="226"/>
      <c r="I191" s="226"/>
      <c r="J191" s="226"/>
      <c r="K191" s="226"/>
      <c r="L191" s="392"/>
      <c r="M191" s="44"/>
      <c r="N191" s="436"/>
      <c r="O191" s="437"/>
      <c r="P191" s="71"/>
    </row>
    <row r="192" spans="1:16" s="90" customFormat="1" ht="15.6" x14ac:dyDescent="0.3">
      <c r="A192" s="440"/>
      <c r="B192" s="375"/>
      <c r="C192" s="378"/>
      <c r="D192" s="291"/>
      <c r="E192" s="159">
        <v>2018</v>
      </c>
      <c r="F192" s="160"/>
      <c r="G192" s="226"/>
      <c r="H192" s="226"/>
      <c r="I192" s="226"/>
      <c r="J192" s="226"/>
      <c r="K192" s="226"/>
      <c r="L192" s="392"/>
      <c r="M192" s="44"/>
      <c r="N192" s="436"/>
      <c r="O192" s="437"/>
      <c r="P192" s="71"/>
    </row>
    <row r="193" spans="1:16" s="90" customFormat="1" ht="15.6" x14ac:dyDescent="0.3">
      <c r="A193" s="440"/>
      <c r="B193" s="375"/>
      <c r="C193" s="378"/>
      <c r="D193" s="291"/>
      <c r="E193" s="159">
        <v>2019</v>
      </c>
      <c r="F193" s="160"/>
      <c r="G193" s="226"/>
      <c r="H193" s="226"/>
      <c r="I193" s="226"/>
      <c r="J193" s="226"/>
      <c r="K193" s="226"/>
      <c r="L193" s="392"/>
      <c r="M193" s="44"/>
      <c r="N193" s="436"/>
      <c r="O193" s="437"/>
      <c r="P193" s="71"/>
    </row>
    <row r="194" spans="1:16" s="90" customFormat="1" ht="16.2" thickBot="1" x14ac:dyDescent="0.35">
      <c r="A194" s="440"/>
      <c r="B194" s="375"/>
      <c r="C194" s="378"/>
      <c r="D194" s="238"/>
      <c r="E194" s="234">
        <v>2020</v>
      </c>
      <c r="F194" s="239"/>
      <c r="G194" s="240"/>
      <c r="H194" s="240"/>
      <c r="I194" s="240"/>
      <c r="J194" s="240"/>
      <c r="K194" s="240"/>
      <c r="L194" s="392"/>
      <c r="M194" s="50"/>
      <c r="N194" s="436"/>
      <c r="O194" s="437"/>
      <c r="P194" s="71"/>
    </row>
    <row r="195" spans="1:16" s="90" customFormat="1" ht="15.6" x14ac:dyDescent="0.3">
      <c r="A195" s="440"/>
      <c r="B195" s="374" t="s">
        <v>296</v>
      </c>
      <c r="C195" s="276"/>
      <c r="D195" s="290"/>
      <c r="E195" s="153">
        <v>2014</v>
      </c>
      <c r="F195" s="154"/>
      <c r="G195" s="227"/>
      <c r="H195" s="227"/>
      <c r="I195" s="227"/>
      <c r="J195" s="227"/>
      <c r="K195" s="241"/>
      <c r="L195" s="393"/>
      <c r="M195" s="237"/>
      <c r="N195" s="436"/>
      <c r="O195" s="437"/>
      <c r="P195" s="71"/>
    </row>
    <row r="196" spans="1:16" s="90" customFormat="1" ht="15.6" x14ac:dyDescent="0.3">
      <c r="A196" s="440"/>
      <c r="B196" s="375"/>
      <c r="C196" s="277"/>
      <c r="D196" s="291"/>
      <c r="E196" s="159">
        <v>2015</v>
      </c>
      <c r="F196" s="160"/>
      <c r="G196" s="226"/>
      <c r="H196" s="226"/>
      <c r="I196" s="226"/>
      <c r="J196" s="226"/>
      <c r="K196" s="242"/>
      <c r="L196" s="393"/>
      <c r="M196" s="237"/>
      <c r="N196" s="436"/>
      <c r="O196" s="437"/>
      <c r="P196" s="71"/>
    </row>
    <row r="197" spans="1:16" s="90" customFormat="1" ht="15.6" x14ac:dyDescent="0.3">
      <c r="A197" s="440"/>
      <c r="B197" s="375"/>
      <c r="C197" s="277"/>
      <c r="D197" s="291">
        <v>1</v>
      </c>
      <c r="E197" s="159">
        <v>2016</v>
      </c>
      <c r="F197" s="160"/>
      <c r="G197" s="226">
        <v>5000</v>
      </c>
      <c r="H197" s="226">
        <f>G197*0.3</f>
        <v>1500</v>
      </c>
      <c r="I197" s="226">
        <f>G197*0.7</f>
        <v>3500</v>
      </c>
      <c r="J197" s="226"/>
      <c r="K197" s="242"/>
      <c r="L197" s="393"/>
      <c r="M197" s="237"/>
      <c r="N197" s="436"/>
      <c r="O197" s="437"/>
      <c r="P197" s="71"/>
    </row>
    <row r="198" spans="1:16" s="90" customFormat="1" ht="15.6" x14ac:dyDescent="0.3">
      <c r="A198" s="440"/>
      <c r="B198" s="375"/>
      <c r="C198" s="277" t="s">
        <v>151</v>
      </c>
      <c r="D198" s="291"/>
      <c r="E198" s="159">
        <v>2017</v>
      </c>
      <c r="F198" s="160"/>
      <c r="G198" s="226"/>
      <c r="H198" s="226"/>
      <c r="I198" s="226"/>
      <c r="J198" s="226"/>
      <c r="K198" s="242"/>
      <c r="L198" s="393"/>
      <c r="M198" s="237"/>
      <c r="N198" s="436"/>
      <c r="O198" s="437"/>
      <c r="P198" s="71"/>
    </row>
    <row r="199" spans="1:16" s="90" customFormat="1" ht="15.6" x14ac:dyDescent="0.3">
      <c r="A199" s="440"/>
      <c r="B199" s="375"/>
      <c r="C199" s="277"/>
      <c r="D199" s="291"/>
      <c r="E199" s="159">
        <v>2018</v>
      </c>
      <c r="F199" s="160"/>
      <c r="G199" s="226"/>
      <c r="H199" s="226"/>
      <c r="I199" s="226"/>
      <c r="J199" s="226"/>
      <c r="K199" s="242"/>
      <c r="L199" s="393"/>
      <c r="M199" s="237"/>
      <c r="N199" s="436"/>
      <c r="O199" s="437"/>
      <c r="P199" s="71"/>
    </row>
    <row r="200" spans="1:16" s="90" customFormat="1" ht="15.6" x14ac:dyDescent="0.3">
      <c r="A200" s="440"/>
      <c r="B200" s="375"/>
      <c r="C200" s="277"/>
      <c r="D200" s="291"/>
      <c r="E200" s="159">
        <v>2019</v>
      </c>
      <c r="F200" s="160"/>
      <c r="G200" s="226"/>
      <c r="H200" s="226"/>
      <c r="I200" s="226"/>
      <c r="J200" s="226"/>
      <c r="K200" s="242"/>
      <c r="L200" s="393"/>
      <c r="M200" s="237"/>
      <c r="N200" s="436"/>
      <c r="O200" s="437"/>
      <c r="P200" s="71"/>
    </row>
    <row r="201" spans="1:16" s="90" customFormat="1" ht="16.2" thickBot="1" x14ac:dyDescent="0.35">
      <c r="A201" s="440"/>
      <c r="B201" s="376"/>
      <c r="C201" s="278"/>
      <c r="D201" s="292"/>
      <c r="E201" s="165">
        <v>2020</v>
      </c>
      <c r="F201" s="166"/>
      <c r="G201" s="229"/>
      <c r="H201" s="229"/>
      <c r="I201" s="229"/>
      <c r="J201" s="229"/>
      <c r="K201" s="243"/>
      <c r="L201" s="393"/>
      <c r="M201" s="237"/>
      <c r="N201" s="436"/>
      <c r="O201" s="437"/>
      <c r="P201" s="71"/>
    </row>
    <row r="202" spans="1:16" s="90" customFormat="1" ht="15.6" x14ac:dyDescent="0.3">
      <c r="A202" s="440"/>
      <c r="B202" s="375" t="s">
        <v>127</v>
      </c>
      <c r="C202" s="378" t="s">
        <v>131</v>
      </c>
      <c r="D202" s="232"/>
      <c r="E202" s="233">
        <v>2014</v>
      </c>
      <c r="F202" s="213"/>
      <c r="G202" s="228"/>
      <c r="H202" s="228"/>
      <c r="I202" s="228"/>
      <c r="J202" s="228"/>
      <c r="K202" s="228"/>
      <c r="L202" s="392"/>
      <c r="M202" s="42"/>
      <c r="N202" s="436"/>
      <c r="O202" s="437"/>
      <c r="P202" s="71"/>
    </row>
    <row r="203" spans="1:16" s="90" customFormat="1" ht="15.6" x14ac:dyDescent="0.3">
      <c r="A203" s="440"/>
      <c r="B203" s="375"/>
      <c r="C203" s="378"/>
      <c r="D203" s="291"/>
      <c r="E203" s="159">
        <v>2015</v>
      </c>
      <c r="F203" s="160"/>
      <c r="G203" s="226"/>
      <c r="H203" s="226"/>
      <c r="I203" s="226"/>
      <c r="J203" s="226"/>
      <c r="K203" s="226"/>
      <c r="L203" s="392"/>
      <c r="M203" s="44"/>
      <c r="N203" s="436"/>
      <c r="O203" s="437"/>
      <c r="P203" s="71"/>
    </row>
    <row r="204" spans="1:16" s="90" customFormat="1" ht="15.6" x14ac:dyDescent="0.3">
      <c r="A204" s="440"/>
      <c r="B204" s="375"/>
      <c r="C204" s="378"/>
      <c r="D204" s="291">
        <v>1</v>
      </c>
      <c r="E204" s="159">
        <v>2016</v>
      </c>
      <c r="F204" s="213">
        <v>1</v>
      </c>
      <c r="G204" s="228">
        <v>1700</v>
      </c>
      <c r="H204" s="226">
        <f>G204*0.3</f>
        <v>510</v>
      </c>
      <c r="I204" s="226">
        <f>G204*0.7</f>
        <v>1190</v>
      </c>
      <c r="J204" s="226"/>
      <c r="K204" s="226"/>
      <c r="L204" s="392"/>
      <c r="M204" s="44"/>
      <c r="N204" s="436"/>
      <c r="O204" s="437"/>
      <c r="P204" s="71"/>
    </row>
    <row r="205" spans="1:16" s="90" customFormat="1" ht="15.6" x14ac:dyDescent="0.3">
      <c r="A205" s="440"/>
      <c r="B205" s="375"/>
      <c r="C205" s="378"/>
      <c r="D205" s="291"/>
      <c r="E205" s="159">
        <v>2017</v>
      </c>
      <c r="F205" s="160"/>
      <c r="G205" s="226"/>
      <c r="H205" s="226"/>
      <c r="I205" s="226"/>
      <c r="J205" s="226"/>
      <c r="K205" s="226"/>
      <c r="L205" s="392"/>
      <c r="M205" s="44"/>
      <c r="N205" s="436"/>
      <c r="O205" s="437"/>
      <c r="P205" s="71"/>
    </row>
    <row r="206" spans="1:16" s="90" customFormat="1" ht="15.6" x14ac:dyDescent="0.3">
      <c r="A206" s="440"/>
      <c r="B206" s="375"/>
      <c r="C206" s="378"/>
      <c r="D206" s="291"/>
      <c r="E206" s="159">
        <v>2018</v>
      </c>
      <c r="F206" s="160"/>
      <c r="G206" s="226"/>
      <c r="H206" s="226"/>
      <c r="I206" s="226"/>
      <c r="J206" s="226"/>
      <c r="K206" s="226"/>
      <c r="L206" s="392"/>
      <c r="M206" s="44"/>
      <c r="N206" s="436"/>
      <c r="O206" s="437"/>
      <c r="P206" s="71"/>
    </row>
    <row r="207" spans="1:16" s="90" customFormat="1" ht="15.6" x14ac:dyDescent="0.3">
      <c r="A207" s="440"/>
      <c r="B207" s="375"/>
      <c r="C207" s="378"/>
      <c r="D207" s="291"/>
      <c r="E207" s="159">
        <v>2019</v>
      </c>
      <c r="F207" s="160"/>
      <c r="G207" s="226"/>
      <c r="H207" s="226"/>
      <c r="I207" s="226"/>
      <c r="J207" s="226"/>
      <c r="K207" s="226"/>
      <c r="L207" s="392"/>
      <c r="M207" s="44"/>
      <c r="N207" s="436"/>
      <c r="O207" s="437"/>
      <c r="P207" s="71"/>
    </row>
    <row r="208" spans="1:16" s="90" customFormat="1" ht="16.2" thickBot="1" x14ac:dyDescent="0.35">
      <c r="A208" s="440"/>
      <c r="B208" s="376"/>
      <c r="C208" s="379"/>
      <c r="D208" s="292"/>
      <c r="E208" s="165">
        <v>2020</v>
      </c>
      <c r="F208" s="166"/>
      <c r="G208" s="229"/>
      <c r="H208" s="229"/>
      <c r="I208" s="229"/>
      <c r="J208" s="229"/>
      <c r="K208" s="229"/>
      <c r="L208" s="392"/>
      <c r="M208" s="50"/>
      <c r="N208" s="436"/>
      <c r="O208" s="437"/>
      <c r="P208" s="71"/>
    </row>
    <row r="209" spans="1:16" ht="15.6" x14ac:dyDescent="0.3">
      <c r="A209" s="440"/>
      <c r="B209" s="374" t="s">
        <v>128</v>
      </c>
      <c r="C209" s="377" t="s">
        <v>64</v>
      </c>
      <c r="D209" s="232"/>
      <c r="E209" s="233">
        <v>2014</v>
      </c>
      <c r="F209" s="213"/>
      <c r="G209" s="228"/>
      <c r="H209" s="228"/>
      <c r="I209" s="228"/>
      <c r="J209" s="228"/>
      <c r="K209" s="228"/>
      <c r="L209" s="392"/>
      <c r="M209" s="52"/>
      <c r="N209" s="436"/>
      <c r="O209" s="437"/>
      <c r="P209" s="71"/>
    </row>
    <row r="210" spans="1:16" ht="15.6" x14ac:dyDescent="0.3">
      <c r="A210" s="440"/>
      <c r="B210" s="375"/>
      <c r="C210" s="378"/>
      <c r="D210" s="291"/>
      <c r="E210" s="159">
        <v>2015</v>
      </c>
      <c r="F210" s="160"/>
      <c r="G210" s="226"/>
      <c r="H210" s="226"/>
      <c r="I210" s="226"/>
      <c r="J210" s="226"/>
      <c r="K210" s="226"/>
      <c r="L210" s="392"/>
      <c r="M210" s="44"/>
      <c r="N210" s="436"/>
      <c r="O210" s="437"/>
      <c r="P210" s="71"/>
    </row>
    <row r="211" spans="1:16" ht="16.2" thickBot="1" x14ac:dyDescent="0.35">
      <c r="A211" s="440"/>
      <c r="B211" s="375"/>
      <c r="C211" s="378"/>
      <c r="D211" s="291"/>
      <c r="E211" s="159">
        <v>2016</v>
      </c>
      <c r="F211" s="160"/>
      <c r="G211" s="226"/>
      <c r="H211" s="226"/>
      <c r="I211" s="226"/>
      <c r="J211" s="226"/>
      <c r="K211" s="226"/>
      <c r="L211" s="392"/>
      <c r="M211" s="44"/>
      <c r="N211" s="436"/>
      <c r="O211" s="437"/>
      <c r="P211" s="71"/>
    </row>
    <row r="212" spans="1:16" ht="15.6" x14ac:dyDescent="0.3">
      <c r="A212" s="440"/>
      <c r="B212" s="375"/>
      <c r="C212" s="378"/>
      <c r="D212" s="291">
        <v>1</v>
      </c>
      <c r="E212" s="159">
        <v>2017</v>
      </c>
      <c r="F212" s="230">
        <v>1</v>
      </c>
      <c r="G212" s="231">
        <v>1700</v>
      </c>
      <c r="H212" s="226">
        <f>G212*0.3</f>
        <v>510</v>
      </c>
      <c r="I212" s="226">
        <f>G212*0.7</f>
        <v>1190</v>
      </c>
      <c r="J212" s="226"/>
      <c r="K212" s="226"/>
      <c r="L212" s="392"/>
      <c r="M212" s="44"/>
      <c r="N212" s="436"/>
      <c r="O212" s="437"/>
      <c r="P212" s="71"/>
    </row>
    <row r="213" spans="1:16" ht="15.6" x14ac:dyDescent="0.3">
      <c r="A213" s="440"/>
      <c r="B213" s="375"/>
      <c r="C213" s="378"/>
      <c r="D213" s="291"/>
      <c r="E213" s="159">
        <v>2018</v>
      </c>
      <c r="F213" s="160"/>
      <c r="G213" s="226"/>
      <c r="H213" s="226"/>
      <c r="I213" s="226"/>
      <c r="J213" s="226"/>
      <c r="K213" s="226"/>
      <c r="L213" s="392"/>
      <c r="M213" s="44"/>
      <c r="N213" s="436"/>
      <c r="O213" s="437"/>
      <c r="P213" s="71"/>
    </row>
    <row r="214" spans="1:16" ht="15.6" x14ac:dyDescent="0.3">
      <c r="A214" s="440"/>
      <c r="B214" s="375"/>
      <c r="C214" s="378"/>
      <c r="D214" s="291"/>
      <c r="E214" s="159">
        <v>2019</v>
      </c>
      <c r="F214" s="160"/>
      <c r="G214" s="226"/>
      <c r="H214" s="226"/>
      <c r="I214" s="226"/>
      <c r="J214" s="226"/>
      <c r="K214" s="226"/>
      <c r="L214" s="392"/>
      <c r="M214" s="44"/>
      <c r="N214" s="436"/>
      <c r="O214" s="437"/>
      <c r="P214" s="71"/>
    </row>
    <row r="215" spans="1:16" ht="16.2" thickBot="1" x14ac:dyDescent="0.35">
      <c r="A215" s="440"/>
      <c r="B215" s="376"/>
      <c r="C215" s="379"/>
      <c r="D215" s="292"/>
      <c r="E215" s="234">
        <v>2020</v>
      </c>
      <c r="F215" s="166"/>
      <c r="G215" s="229"/>
      <c r="H215" s="229"/>
      <c r="I215" s="229"/>
      <c r="J215" s="229"/>
      <c r="K215" s="229"/>
      <c r="L215" s="392"/>
      <c r="M215" s="50"/>
      <c r="N215" s="436"/>
      <c r="O215" s="437"/>
      <c r="P215" s="71"/>
    </row>
    <row r="216" spans="1:16" ht="15.6" x14ac:dyDescent="0.3">
      <c r="A216" s="440"/>
      <c r="B216" s="374" t="s">
        <v>129</v>
      </c>
      <c r="C216" s="377" t="s">
        <v>93</v>
      </c>
      <c r="D216" s="290"/>
      <c r="E216" s="153">
        <v>2014</v>
      </c>
      <c r="F216" s="154"/>
      <c r="G216" s="227"/>
      <c r="H216" s="227"/>
      <c r="I216" s="227"/>
      <c r="J216" s="227"/>
      <c r="K216" s="241"/>
      <c r="L216" s="393"/>
      <c r="M216" s="52"/>
      <c r="N216" s="436"/>
      <c r="O216" s="437"/>
      <c r="P216" s="71"/>
    </row>
    <row r="217" spans="1:16" ht="15.6" x14ac:dyDescent="0.3">
      <c r="A217" s="440"/>
      <c r="B217" s="375"/>
      <c r="C217" s="378"/>
      <c r="D217" s="291"/>
      <c r="E217" s="159">
        <v>2015</v>
      </c>
      <c r="F217" s="160"/>
      <c r="G217" s="226"/>
      <c r="H217" s="226"/>
      <c r="I217" s="226"/>
      <c r="J217" s="226"/>
      <c r="K217" s="242"/>
      <c r="L217" s="393"/>
      <c r="M217" s="44"/>
      <c r="N217" s="436"/>
      <c r="O217" s="437"/>
      <c r="P217" s="71"/>
    </row>
    <row r="218" spans="1:16" ht="15.6" x14ac:dyDescent="0.3">
      <c r="A218" s="440"/>
      <c r="B218" s="375"/>
      <c r="C218" s="378"/>
      <c r="D218" s="291"/>
      <c r="E218" s="159">
        <v>2016</v>
      </c>
      <c r="F218" s="160"/>
      <c r="G218" s="226"/>
      <c r="H218" s="226"/>
      <c r="I218" s="226"/>
      <c r="J218" s="226"/>
      <c r="K218" s="242"/>
      <c r="L218" s="393"/>
      <c r="M218" s="44"/>
      <c r="N218" s="436"/>
      <c r="O218" s="437"/>
      <c r="P218" s="71"/>
    </row>
    <row r="219" spans="1:16" ht="16.2" thickBot="1" x14ac:dyDescent="0.35">
      <c r="A219" s="440"/>
      <c r="B219" s="375"/>
      <c r="C219" s="378"/>
      <c r="D219" s="291"/>
      <c r="E219" s="159">
        <v>2017</v>
      </c>
      <c r="F219" s="160"/>
      <c r="G219" s="226"/>
      <c r="H219" s="226"/>
      <c r="I219" s="226"/>
      <c r="J219" s="226"/>
      <c r="K219" s="242"/>
      <c r="L219" s="393"/>
      <c r="M219" s="44"/>
      <c r="N219" s="436"/>
      <c r="O219" s="437"/>
      <c r="P219" s="71"/>
    </row>
    <row r="220" spans="1:16" ht="16.2" thickBot="1" x14ac:dyDescent="0.35">
      <c r="A220" s="440"/>
      <c r="B220" s="375"/>
      <c r="C220" s="378"/>
      <c r="D220" s="291">
        <v>1</v>
      </c>
      <c r="E220" s="159">
        <v>2018</v>
      </c>
      <c r="F220" s="235">
        <v>1</v>
      </c>
      <c r="G220" s="236">
        <v>1700</v>
      </c>
      <c r="H220" s="226">
        <f>G220*0.3</f>
        <v>510</v>
      </c>
      <c r="I220" s="226">
        <f>G220*0.7</f>
        <v>1190</v>
      </c>
      <c r="J220" s="226"/>
      <c r="K220" s="242"/>
      <c r="L220" s="393"/>
      <c r="M220" s="44"/>
      <c r="N220" s="436"/>
      <c r="O220" s="437"/>
      <c r="P220" s="71"/>
    </row>
    <row r="221" spans="1:16" ht="15.6" x14ac:dyDescent="0.3">
      <c r="A221" s="440"/>
      <c r="B221" s="375"/>
      <c r="C221" s="378"/>
      <c r="D221" s="291"/>
      <c r="E221" s="159">
        <v>2019</v>
      </c>
      <c r="F221" s="160"/>
      <c r="G221" s="226"/>
      <c r="H221" s="226"/>
      <c r="I221" s="226"/>
      <c r="J221" s="226"/>
      <c r="K221" s="242"/>
      <c r="L221" s="393"/>
      <c r="M221" s="44"/>
      <c r="N221" s="436"/>
      <c r="O221" s="437"/>
      <c r="P221" s="71"/>
    </row>
    <row r="222" spans="1:16" ht="16.2" thickBot="1" x14ac:dyDescent="0.35">
      <c r="A222" s="440"/>
      <c r="B222" s="376"/>
      <c r="C222" s="379"/>
      <c r="D222" s="292"/>
      <c r="E222" s="165">
        <v>2020</v>
      </c>
      <c r="F222" s="166"/>
      <c r="G222" s="229"/>
      <c r="H222" s="229"/>
      <c r="I222" s="229"/>
      <c r="J222" s="229"/>
      <c r="K222" s="243"/>
      <c r="L222" s="393"/>
      <c r="M222" s="50"/>
      <c r="N222" s="436"/>
      <c r="O222" s="437"/>
      <c r="P222" s="71"/>
    </row>
    <row r="223" spans="1:16" ht="15.6" x14ac:dyDescent="0.3">
      <c r="A223" s="440"/>
      <c r="B223" s="374" t="s">
        <v>297</v>
      </c>
      <c r="C223" s="276"/>
      <c r="D223" s="290"/>
      <c r="E223" s="153">
        <v>2014</v>
      </c>
      <c r="F223" s="154"/>
      <c r="G223" s="227"/>
      <c r="H223" s="227"/>
      <c r="I223" s="227"/>
      <c r="J223" s="227"/>
      <c r="K223" s="241"/>
      <c r="L223" s="393"/>
      <c r="M223" s="237"/>
      <c r="N223" s="436"/>
      <c r="O223" s="437"/>
      <c r="P223" s="71"/>
    </row>
    <row r="224" spans="1:16" ht="15.6" x14ac:dyDescent="0.3">
      <c r="A224" s="440"/>
      <c r="B224" s="375"/>
      <c r="C224" s="277"/>
      <c r="D224" s="291"/>
      <c r="E224" s="159">
        <v>2015</v>
      </c>
      <c r="F224" s="160"/>
      <c r="G224" s="226"/>
      <c r="H224" s="226"/>
      <c r="I224" s="226"/>
      <c r="J224" s="226"/>
      <c r="K224" s="242"/>
      <c r="L224" s="393"/>
      <c r="M224" s="237"/>
      <c r="N224" s="436"/>
      <c r="O224" s="437"/>
      <c r="P224" s="71"/>
    </row>
    <row r="225" spans="1:16" ht="15.6" x14ac:dyDescent="0.3">
      <c r="A225" s="440"/>
      <c r="B225" s="375"/>
      <c r="C225" s="277"/>
      <c r="D225" s="291"/>
      <c r="E225" s="159">
        <v>2016</v>
      </c>
      <c r="F225" s="160"/>
      <c r="G225" s="226"/>
      <c r="H225" s="226"/>
      <c r="I225" s="226"/>
      <c r="J225" s="226"/>
      <c r="K225" s="242"/>
      <c r="L225" s="393"/>
      <c r="M225" s="237"/>
      <c r="N225" s="436"/>
      <c r="O225" s="437"/>
      <c r="P225" s="71"/>
    </row>
    <row r="226" spans="1:16" ht="15.6" x14ac:dyDescent="0.3">
      <c r="A226" s="440"/>
      <c r="B226" s="375"/>
      <c r="C226" s="277" t="s">
        <v>97</v>
      </c>
      <c r="D226" s="291"/>
      <c r="E226" s="159">
        <v>2017</v>
      </c>
      <c r="F226" s="160"/>
      <c r="G226" s="226"/>
      <c r="H226" s="226"/>
      <c r="I226" s="226"/>
      <c r="J226" s="226"/>
      <c r="K226" s="242"/>
      <c r="L226" s="393"/>
      <c r="M226" s="237"/>
      <c r="N226" s="436"/>
      <c r="O226" s="437"/>
      <c r="P226" s="71"/>
    </row>
    <row r="227" spans="1:16" ht="15.6" x14ac:dyDescent="0.3">
      <c r="A227" s="440"/>
      <c r="B227" s="375"/>
      <c r="C227" s="277"/>
      <c r="D227" s="291"/>
      <c r="E227" s="159">
        <v>2018</v>
      </c>
      <c r="F227" s="160"/>
      <c r="G227" s="226"/>
      <c r="H227" s="226"/>
      <c r="I227" s="226"/>
      <c r="J227" s="226"/>
      <c r="K227" s="242"/>
      <c r="L227" s="393"/>
      <c r="M227" s="237"/>
      <c r="N227" s="436"/>
      <c r="O227" s="437"/>
      <c r="P227" s="71"/>
    </row>
    <row r="228" spans="1:16" ht="15.6" x14ac:dyDescent="0.3">
      <c r="A228" s="440"/>
      <c r="B228" s="375"/>
      <c r="C228" s="277"/>
      <c r="D228" s="291">
        <v>1</v>
      </c>
      <c r="E228" s="159">
        <v>2019</v>
      </c>
      <c r="F228" s="160"/>
      <c r="G228" s="226">
        <v>5000</v>
      </c>
      <c r="H228" s="226">
        <f>G228*0.3</f>
        <v>1500</v>
      </c>
      <c r="I228" s="226">
        <f>G228*0.7</f>
        <v>3500</v>
      </c>
      <c r="J228" s="226"/>
      <c r="K228" s="242"/>
      <c r="L228" s="393"/>
      <c r="M228" s="237"/>
      <c r="N228" s="436"/>
      <c r="O228" s="437"/>
      <c r="P228" s="71"/>
    </row>
    <row r="229" spans="1:16" ht="16.2" thickBot="1" x14ac:dyDescent="0.35">
      <c r="A229" s="440"/>
      <c r="B229" s="376"/>
      <c r="C229" s="278"/>
      <c r="D229" s="292"/>
      <c r="E229" s="165">
        <v>2020</v>
      </c>
      <c r="F229" s="166"/>
      <c r="G229" s="229"/>
      <c r="H229" s="229"/>
      <c r="I229" s="229"/>
      <c r="J229" s="229"/>
      <c r="K229" s="243"/>
      <c r="L229" s="393"/>
      <c r="M229" s="237"/>
      <c r="N229" s="436"/>
      <c r="O229" s="437"/>
      <c r="P229" s="71"/>
    </row>
    <row r="230" spans="1:16" ht="15.6" x14ac:dyDescent="0.3">
      <c r="A230" s="440"/>
      <c r="B230" s="374" t="s">
        <v>298</v>
      </c>
      <c r="C230" s="377" t="s">
        <v>102</v>
      </c>
      <c r="D230" s="290"/>
      <c r="E230" s="153">
        <v>2014</v>
      </c>
      <c r="F230" s="154"/>
      <c r="G230" s="227"/>
      <c r="H230" s="227"/>
      <c r="I230" s="227"/>
      <c r="J230" s="227"/>
      <c r="K230" s="241"/>
      <c r="L230" s="393"/>
      <c r="M230" s="52"/>
      <c r="N230" s="436"/>
      <c r="O230" s="437"/>
      <c r="P230" s="71"/>
    </row>
    <row r="231" spans="1:16" ht="15.6" x14ac:dyDescent="0.3">
      <c r="A231" s="440"/>
      <c r="B231" s="375"/>
      <c r="C231" s="378"/>
      <c r="D231" s="291"/>
      <c r="E231" s="159">
        <v>2015</v>
      </c>
      <c r="F231" s="160"/>
      <c r="G231" s="226"/>
      <c r="H231" s="226"/>
      <c r="I231" s="226"/>
      <c r="J231" s="226"/>
      <c r="K231" s="242"/>
      <c r="L231" s="393"/>
      <c r="M231" s="44"/>
      <c r="N231" s="436"/>
      <c r="O231" s="437"/>
      <c r="P231" s="71"/>
    </row>
    <row r="232" spans="1:16" ht="15.6" x14ac:dyDescent="0.3">
      <c r="A232" s="440"/>
      <c r="B232" s="375"/>
      <c r="C232" s="378"/>
      <c r="D232" s="291"/>
      <c r="E232" s="159">
        <v>2016</v>
      </c>
      <c r="F232" s="160"/>
      <c r="G232" s="226"/>
      <c r="H232" s="226"/>
      <c r="I232" s="226"/>
      <c r="J232" s="226"/>
      <c r="K232" s="242"/>
      <c r="L232" s="393"/>
      <c r="M232" s="44"/>
      <c r="N232" s="436"/>
      <c r="O232" s="437"/>
      <c r="P232" s="71"/>
    </row>
    <row r="233" spans="1:16" ht="16.2" thickBot="1" x14ac:dyDescent="0.35">
      <c r="A233" s="440"/>
      <c r="B233" s="375"/>
      <c r="C233" s="378"/>
      <c r="D233" s="291"/>
      <c r="E233" s="159">
        <v>2017</v>
      </c>
      <c r="F233" s="160"/>
      <c r="G233" s="226"/>
      <c r="H233" s="226"/>
      <c r="I233" s="226"/>
      <c r="J233" s="226"/>
      <c r="K233" s="242"/>
      <c r="L233" s="393"/>
      <c r="M233" s="44"/>
      <c r="N233" s="436"/>
      <c r="O233" s="437"/>
      <c r="P233" s="71"/>
    </row>
    <row r="234" spans="1:16" ht="16.2" thickBot="1" x14ac:dyDescent="0.35">
      <c r="A234" s="440"/>
      <c r="B234" s="375"/>
      <c r="C234" s="378"/>
      <c r="D234" s="291"/>
      <c r="E234" s="159">
        <v>2018</v>
      </c>
      <c r="F234" s="235">
        <v>1</v>
      </c>
      <c r="G234" s="236"/>
      <c r="H234" s="226"/>
      <c r="I234" s="226"/>
      <c r="J234" s="226"/>
      <c r="K234" s="242"/>
      <c r="L234" s="393"/>
      <c r="M234" s="44"/>
      <c r="N234" s="436"/>
      <c r="O234" s="437"/>
      <c r="P234" s="71"/>
    </row>
    <row r="235" spans="1:16" ht="15.6" x14ac:dyDescent="0.3">
      <c r="A235" s="440"/>
      <c r="B235" s="375"/>
      <c r="C235" s="378"/>
      <c r="D235" s="291"/>
      <c r="E235" s="159">
        <v>2019</v>
      </c>
      <c r="F235" s="160"/>
      <c r="G235" s="226"/>
      <c r="H235" s="226"/>
      <c r="I235" s="226"/>
      <c r="J235" s="226"/>
      <c r="K235" s="242"/>
      <c r="L235" s="393"/>
      <c r="M235" s="44"/>
      <c r="N235" s="436"/>
      <c r="O235" s="437"/>
      <c r="P235" s="71"/>
    </row>
    <row r="236" spans="1:16" ht="16.2" thickBot="1" x14ac:dyDescent="0.35">
      <c r="A236" s="440"/>
      <c r="B236" s="376"/>
      <c r="C236" s="379"/>
      <c r="D236" s="292">
        <v>1</v>
      </c>
      <c r="E236" s="165">
        <v>2020</v>
      </c>
      <c r="F236" s="166"/>
      <c r="G236" s="229">
        <v>5000</v>
      </c>
      <c r="H236" s="229">
        <f>G236*0.3</f>
        <v>1500</v>
      </c>
      <c r="I236" s="229">
        <f>G236*0.7</f>
        <v>3500</v>
      </c>
      <c r="J236" s="229"/>
      <c r="K236" s="243"/>
      <c r="L236" s="394"/>
      <c r="M236" s="50"/>
      <c r="N236" s="436"/>
      <c r="O236" s="437"/>
      <c r="P236" s="71"/>
    </row>
    <row r="237" spans="1:16" s="96" customFormat="1" ht="16.2" thickBot="1" x14ac:dyDescent="0.35">
      <c r="A237" s="410" t="s">
        <v>26</v>
      </c>
      <c r="B237" s="473"/>
      <c r="C237" s="473"/>
      <c r="D237" s="473"/>
      <c r="E237" s="473"/>
      <c r="F237" s="473"/>
      <c r="G237" s="473"/>
      <c r="H237" s="473"/>
      <c r="I237" s="473"/>
      <c r="J237" s="473"/>
      <c r="K237" s="473"/>
      <c r="L237" s="474"/>
      <c r="M237" s="474"/>
      <c r="N237" s="410"/>
      <c r="O237" s="411"/>
      <c r="P237" s="95"/>
    </row>
    <row r="238" spans="1:16" ht="16.2" thickBot="1" x14ac:dyDescent="0.35">
      <c r="A238" s="440" t="s">
        <v>27</v>
      </c>
      <c r="B238" s="485" t="s">
        <v>28</v>
      </c>
      <c r="C238" s="408" t="s">
        <v>123</v>
      </c>
      <c r="D238" s="10">
        <f>D245+D252+D259+D266+D273+D280+D287+D294</f>
        <v>2</v>
      </c>
      <c r="E238" s="11">
        <v>2014</v>
      </c>
      <c r="F238" s="72">
        <f t="shared" ref="F238:F244" si="40">F252+F273+F287+F294</f>
        <v>0</v>
      </c>
      <c r="G238" s="142">
        <f>G245+G252+G259+G266+G273+G280+G287+G294</f>
        <v>42631.5</v>
      </c>
      <c r="H238" s="142">
        <f t="shared" ref="H238:K238" si="41">H245+H252+H259+H266+H273+H280+H287+H294</f>
        <v>12789.45</v>
      </c>
      <c r="I238" s="142">
        <f t="shared" si="41"/>
        <v>27710.474999999999</v>
      </c>
      <c r="J238" s="142">
        <f t="shared" si="41"/>
        <v>2131.5749999999998</v>
      </c>
      <c r="K238" s="337">
        <f t="shared" si="41"/>
        <v>0</v>
      </c>
      <c r="L238" s="149"/>
      <c r="M238" s="146"/>
      <c r="N238" s="436" t="s">
        <v>141</v>
      </c>
      <c r="O238" s="437" t="s">
        <v>29</v>
      </c>
      <c r="P238" s="71" t="s">
        <v>119</v>
      </c>
    </row>
    <row r="239" spans="1:16" ht="16.2" thickBot="1" x14ac:dyDescent="0.35">
      <c r="A239" s="440"/>
      <c r="B239" s="486"/>
      <c r="C239" s="404"/>
      <c r="D239" s="10">
        <f t="shared" ref="D239:D244" si="42">D246+D253+D260+D267+D274+D281+D288+D295</f>
        <v>2</v>
      </c>
      <c r="E239" s="17">
        <v>2015</v>
      </c>
      <c r="F239" s="72">
        <f t="shared" si="40"/>
        <v>0</v>
      </c>
      <c r="G239" s="142">
        <f t="shared" ref="G239:K239" si="43">G246+G253+G260+G267+G274+G281+G288+G295</f>
        <v>39075.800000000003</v>
      </c>
      <c r="H239" s="142">
        <f t="shared" si="43"/>
        <v>11722.74</v>
      </c>
      <c r="I239" s="142">
        <f t="shared" si="43"/>
        <v>25399.27</v>
      </c>
      <c r="J239" s="142">
        <f t="shared" si="43"/>
        <v>1953.79</v>
      </c>
      <c r="K239" s="337">
        <f t="shared" si="43"/>
        <v>0</v>
      </c>
      <c r="L239" s="150"/>
      <c r="M239" s="147"/>
      <c r="N239" s="436"/>
      <c r="O239" s="437"/>
      <c r="P239" s="71"/>
    </row>
    <row r="240" spans="1:16" ht="16.2" thickBot="1" x14ac:dyDescent="0.35">
      <c r="A240" s="440"/>
      <c r="B240" s="486"/>
      <c r="C240" s="404"/>
      <c r="D240" s="10">
        <f t="shared" si="42"/>
        <v>2</v>
      </c>
      <c r="E240" s="17">
        <v>2016</v>
      </c>
      <c r="F240" s="72">
        <f t="shared" si="40"/>
        <v>0</v>
      </c>
      <c r="G240" s="142">
        <f t="shared" ref="G240:K240" si="44">G247+G254+G261+G268+G275+G282+G289+G296</f>
        <v>36375.800000000003</v>
      </c>
      <c r="H240" s="142">
        <f t="shared" si="44"/>
        <v>10912.74</v>
      </c>
      <c r="I240" s="142">
        <f t="shared" si="44"/>
        <v>23644.27</v>
      </c>
      <c r="J240" s="142">
        <f t="shared" si="44"/>
        <v>1818.79</v>
      </c>
      <c r="K240" s="337">
        <f t="shared" si="44"/>
        <v>0</v>
      </c>
      <c r="L240" s="150"/>
      <c r="M240" s="147"/>
      <c r="N240" s="436"/>
      <c r="O240" s="437"/>
      <c r="P240" s="71"/>
    </row>
    <row r="241" spans="1:16" ht="16.2" thickBot="1" x14ac:dyDescent="0.35">
      <c r="A241" s="440"/>
      <c r="B241" s="486"/>
      <c r="C241" s="404"/>
      <c r="D241" s="10">
        <f t="shared" si="42"/>
        <v>1</v>
      </c>
      <c r="E241" s="17">
        <v>2017</v>
      </c>
      <c r="F241" s="72">
        <f t="shared" si="40"/>
        <v>0</v>
      </c>
      <c r="G241" s="142">
        <f t="shared" ref="G241:K241" si="45">G248+G255+G262+G269+G276+G283+G290+G297</f>
        <v>12000</v>
      </c>
      <c r="H241" s="142">
        <f t="shared" si="45"/>
        <v>3600</v>
      </c>
      <c r="I241" s="142">
        <f t="shared" si="45"/>
        <v>7800</v>
      </c>
      <c r="J241" s="142">
        <f t="shared" si="45"/>
        <v>600</v>
      </c>
      <c r="K241" s="337">
        <f t="shared" si="45"/>
        <v>0</v>
      </c>
      <c r="L241" s="150"/>
      <c r="M241" s="147"/>
      <c r="N241" s="436"/>
      <c r="O241" s="437"/>
      <c r="P241" s="71"/>
    </row>
    <row r="242" spans="1:16" ht="16.2" thickBot="1" x14ac:dyDescent="0.35">
      <c r="A242" s="440"/>
      <c r="B242" s="486"/>
      <c r="C242" s="404"/>
      <c r="D242" s="10">
        <f t="shared" si="42"/>
        <v>1</v>
      </c>
      <c r="E242" s="17">
        <v>2018</v>
      </c>
      <c r="F242" s="72">
        <f t="shared" si="40"/>
        <v>0</v>
      </c>
      <c r="G242" s="142">
        <f t="shared" ref="G242:K242" si="46">G249+G256+G263+G270+G277+G284+G291+G298</f>
        <v>10000</v>
      </c>
      <c r="H242" s="142">
        <f t="shared" si="46"/>
        <v>3000</v>
      </c>
      <c r="I242" s="142">
        <f t="shared" si="46"/>
        <v>6500</v>
      </c>
      <c r="J242" s="142">
        <f t="shared" si="46"/>
        <v>500</v>
      </c>
      <c r="K242" s="337">
        <f t="shared" si="46"/>
        <v>0</v>
      </c>
      <c r="L242" s="150"/>
      <c r="M242" s="147"/>
      <c r="N242" s="436"/>
      <c r="O242" s="437"/>
      <c r="P242" s="71"/>
    </row>
    <row r="243" spans="1:16" ht="16.2" thickBot="1" x14ac:dyDescent="0.35">
      <c r="A243" s="440"/>
      <c r="B243" s="486"/>
      <c r="C243" s="404"/>
      <c r="D243" s="10">
        <f t="shared" si="42"/>
        <v>0</v>
      </c>
      <c r="E243" s="17">
        <v>2019</v>
      </c>
      <c r="F243" s="72">
        <f t="shared" si="40"/>
        <v>0</v>
      </c>
      <c r="G243" s="337">
        <f t="shared" ref="G243:K243" si="47">G250+G257+G264+G271+G278+G285+G292+G299</f>
        <v>0</v>
      </c>
      <c r="H243" s="337">
        <f t="shared" si="47"/>
        <v>0</v>
      </c>
      <c r="I243" s="337">
        <f t="shared" si="47"/>
        <v>0</v>
      </c>
      <c r="J243" s="337">
        <f t="shared" si="47"/>
        <v>0</v>
      </c>
      <c r="K243" s="337">
        <f t="shared" si="47"/>
        <v>0</v>
      </c>
      <c r="L243" s="150"/>
      <c r="M243" s="147"/>
      <c r="N243" s="436"/>
      <c r="O243" s="437"/>
      <c r="P243" s="71"/>
    </row>
    <row r="244" spans="1:16" ht="16.2" thickBot="1" x14ac:dyDescent="0.35">
      <c r="A244" s="440"/>
      <c r="B244" s="486"/>
      <c r="C244" s="404"/>
      <c r="D244" s="10">
        <f t="shared" si="42"/>
        <v>0</v>
      </c>
      <c r="E244" s="31">
        <v>2020</v>
      </c>
      <c r="F244" s="324">
        <f t="shared" si="40"/>
        <v>0</v>
      </c>
      <c r="G244" s="337">
        <f t="shared" ref="G244:K244" si="48">G251+G258+G265+G272+G279+G286+G293+G300</f>
        <v>0</v>
      </c>
      <c r="H244" s="337">
        <f t="shared" si="48"/>
        <v>0</v>
      </c>
      <c r="I244" s="337">
        <f t="shared" si="48"/>
        <v>0</v>
      </c>
      <c r="J244" s="337">
        <f t="shared" si="48"/>
        <v>0</v>
      </c>
      <c r="K244" s="337">
        <f t="shared" si="48"/>
        <v>0</v>
      </c>
      <c r="L244" s="151"/>
      <c r="M244" s="148"/>
      <c r="N244" s="436"/>
      <c r="O244" s="437"/>
      <c r="P244" s="71"/>
    </row>
    <row r="245" spans="1:16" ht="15.6" x14ac:dyDescent="0.3">
      <c r="A245" s="440"/>
      <c r="B245" s="478" t="s">
        <v>274</v>
      </c>
      <c r="C245" s="442" t="s">
        <v>67</v>
      </c>
      <c r="D245" s="290"/>
      <c r="E245" s="153">
        <v>2014</v>
      </c>
      <c r="F245" s="155"/>
      <c r="G245" s="155"/>
      <c r="H245" s="155"/>
      <c r="I245" s="155"/>
      <c r="J245" s="155"/>
      <c r="K245" s="155"/>
      <c r="L245" s="511" t="s">
        <v>154</v>
      </c>
      <c r="M245" s="91"/>
      <c r="N245" s="436"/>
      <c r="O245" s="437"/>
      <c r="P245" s="71"/>
    </row>
    <row r="246" spans="1:16" ht="15.6" x14ac:dyDescent="0.3">
      <c r="A246" s="440"/>
      <c r="B246" s="479"/>
      <c r="C246" s="443"/>
      <c r="D246" s="291"/>
      <c r="E246" s="159">
        <v>2015</v>
      </c>
      <c r="F246" s="161"/>
      <c r="G246" s="161"/>
      <c r="H246" s="161"/>
      <c r="I246" s="161"/>
      <c r="J246" s="161"/>
      <c r="K246" s="161"/>
      <c r="L246" s="512"/>
      <c r="M246" s="92"/>
      <c r="N246" s="436"/>
      <c r="O246" s="437"/>
      <c r="P246" s="71"/>
    </row>
    <row r="247" spans="1:16" ht="15.6" x14ac:dyDescent="0.3">
      <c r="A247" s="440"/>
      <c r="B247" s="479"/>
      <c r="C247" s="443"/>
      <c r="D247" s="291">
        <v>1</v>
      </c>
      <c r="E247" s="159">
        <v>2016</v>
      </c>
      <c r="F247" s="161"/>
      <c r="G247" s="161">
        <v>10000</v>
      </c>
      <c r="H247" s="161">
        <f>G247*30%</f>
        <v>3000</v>
      </c>
      <c r="I247" s="161">
        <f>G247*65%</f>
        <v>6500</v>
      </c>
      <c r="J247" s="161">
        <f>G247*0.05</f>
        <v>500</v>
      </c>
      <c r="K247" s="161"/>
      <c r="L247" s="512"/>
      <c r="M247" s="92"/>
      <c r="N247" s="436"/>
      <c r="O247" s="437"/>
      <c r="P247" s="71"/>
    </row>
    <row r="248" spans="1:16" ht="15.6" x14ac:dyDescent="0.3">
      <c r="A248" s="440"/>
      <c r="B248" s="479"/>
      <c r="C248" s="443"/>
      <c r="D248" s="291"/>
      <c r="E248" s="159">
        <v>2017</v>
      </c>
      <c r="F248" s="161"/>
      <c r="G248" s="224"/>
      <c r="H248" s="224"/>
      <c r="I248" s="224"/>
      <c r="J248" s="224"/>
      <c r="K248" s="161"/>
      <c r="L248" s="512"/>
      <c r="M248" s="92"/>
      <c r="N248" s="436"/>
      <c r="O248" s="437"/>
      <c r="P248" s="71"/>
    </row>
    <row r="249" spans="1:16" ht="15.6" x14ac:dyDescent="0.3">
      <c r="A249" s="440"/>
      <c r="B249" s="479"/>
      <c r="C249" s="443"/>
      <c r="D249" s="291"/>
      <c r="E249" s="159">
        <v>2018</v>
      </c>
      <c r="F249" s="325"/>
      <c r="G249" s="325"/>
      <c r="H249" s="325"/>
      <c r="I249" s="325"/>
      <c r="J249" s="325"/>
      <c r="K249" s="325"/>
      <c r="L249" s="512"/>
      <c r="M249" s="92"/>
      <c r="N249" s="436"/>
      <c r="O249" s="437"/>
      <c r="P249" s="71"/>
    </row>
    <row r="250" spans="1:16" ht="15.6" x14ac:dyDescent="0.3">
      <c r="A250" s="440"/>
      <c r="B250" s="479"/>
      <c r="C250" s="443"/>
      <c r="D250" s="291"/>
      <c r="E250" s="159">
        <v>2019</v>
      </c>
      <c r="F250" s="326"/>
      <c r="G250" s="326"/>
      <c r="H250" s="326"/>
      <c r="I250" s="326"/>
      <c r="J250" s="326"/>
      <c r="K250" s="326"/>
      <c r="L250" s="512"/>
      <c r="M250" s="92"/>
      <c r="N250" s="436"/>
      <c r="O250" s="437"/>
      <c r="P250" s="71"/>
    </row>
    <row r="251" spans="1:16" ht="16.2" thickBot="1" x14ac:dyDescent="0.35">
      <c r="A251" s="440"/>
      <c r="B251" s="480"/>
      <c r="C251" s="444"/>
      <c r="D251" s="292"/>
      <c r="E251" s="165">
        <v>2020</v>
      </c>
      <c r="F251" s="167"/>
      <c r="G251" s="167"/>
      <c r="H251" s="167"/>
      <c r="I251" s="167"/>
      <c r="J251" s="167"/>
      <c r="K251" s="167"/>
      <c r="L251" s="512"/>
      <c r="M251" s="93"/>
      <c r="N251" s="436"/>
      <c r="O251" s="437"/>
      <c r="P251" s="71"/>
    </row>
    <row r="252" spans="1:16" ht="15.6" x14ac:dyDescent="0.3">
      <c r="A252" s="440"/>
      <c r="B252" s="476" t="s">
        <v>136</v>
      </c>
      <c r="C252" s="378" t="s">
        <v>133</v>
      </c>
      <c r="D252" s="232"/>
      <c r="E252" s="233">
        <v>2014</v>
      </c>
      <c r="F252" s="327"/>
      <c r="G252" s="327"/>
      <c r="H252" s="327"/>
      <c r="I252" s="327"/>
      <c r="J252" s="327"/>
      <c r="K252" s="327"/>
      <c r="L252" s="512"/>
      <c r="M252" s="94"/>
      <c r="N252" s="436"/>
      <c r="O252" s="437"/>
      <c r="P252" s="71"/>
    </row>
    <row r="253" spans="1:16" ht="15.6" x14ac:dyDescent="0.3">
      <c r="A253" s="440"/>
      <c r="B253" s="476"/>
      <c r="C253" s="378"/>
      <c r="D253" s="291">
        <v>1</v>
      </c>
      <c r="E253" s="159">
        <v>2015</v>
      </c>
      <c r="F253" s="161"/>
      <c r="G253" s="161">
        <v>26375.8</v>
      </c>
      <c r="H253" s="161">
        <f>G253*30%</f>
        <v>7912.74</v>
      </c>
      <c r="I253" s="161">
        <f>G253*65%</f>
        <v>17144.27</v>
      </c>
      <c r="J253" s="161">
        <f>G253*0.05</f>
        <v>1318.79</v>
      </c>
      <c r="K253" s="161"/>
      <c r="L253" s="512"/>
      <c r="M253" s="92"/>
      <c r="N253" s="436"/>
      <c r="O253" s="437"/>
      <c r="P253" s="71"/>
    </row>
    <row r="254" spans="1:16" ht="15.6" x14ac:dyDescent="0.3">
      <c r="A254" s="440"/>
      <c r="B254" s="476"/>
      <c r="C254" s="378"/>
      <c r="D254" s="291"/>
      <c r="E254" s="159">
        <v>2016</v>
      </c>
      <c r="F254" s="161"/>
      <c r="G254" s="161"/>
      <c r="H254" s="161"/>
      <c r="I254" s="161"/>
      <c r="J254" s="161"/>
      <c r="K254" s="161"/>
      <c r="L254" s="512"/>
      <c r="M254" s="92"/>
      <c r="N254" s="436"/>
      <c r="O254" s="437"/>
      <c r="P254" s="71"/>
    </row>
    <row r="255" spans="1:16" ht="15.6" x14ac:dyDescent="0.3">
      <c r="A255" s="440"/>
      <c r="B255" s="476"/>
      <c r="C255" s="378"/>
      <c r="D255" s="291"/>
      <c r="E255" s="159">
        <v>2017</v>
      </c>
      <c r="F255" s="161"/>
      <c r="G255" s="161"/>
      <c r="H255" s="161"/>
      <c r="I255" s="161"/>
      <c r="J255" s="161"/>
      <c r="K255" s="161"/>
      <c r="L255" s="512"/>
      <c r="M255" s="92"/>
      <c r="N255" s="436"/>
      <c r="O255" s="437"/>
      <c r="P255" s="71"/>
    </row>
    <row r="256" spans="1:16" ht="15.6" x14ac:dyDescent="0.3">
      <c r="A256" s="440"/>
      <c r="B256" s="476"/>
      <c r="C256" s="378"/>
      <c r="D256" s="291"/>
      <c r="E256" s="159">
        <v>2018</v>
      </c>
      <c r="F256" s="161"/>
      <c r="G256" s="161"/>
      <c r="H256" s="161"/>
      <c r="I256" s="161"/>
      <c r="J256" s="161"/>
      <c r="K256" s="161"/>
      <c r="L256" s="512"/>
      <c r="M256" s="92"/>
      <c r="N256" s="436"/>
      <c r="O256" s="437"/>
      <c r="P256" s="71"/>
    </row>
    <row r="257" spans="1:16" ht="15.6" x14ac:dyDescent="0.3">
      <c r="A257" s="440"/>
      <c r="B257" s="476"/>
      <c r="C257" s="378"/>
      <c r="D257" s="291"/>
      <c r="E257" s="159">
        <v>2019</v>
      </c>
      <c r="F257" s="161"/>
      <c r="G257" s="161"/>
      <c r="H257" s="161"/>
      <c r="I257" s="161"/>
      <c r="J257" s="161"/>
      <c r="K257" s="161"/>
      <c r="L257" s="512"/>
      <c r="M257" s="92"/>
      <c r="N257" s="436"/>
      <c r="O257" s="437"/>
      <c r="P257" s="71"/>
    </row>
    <row r="258" spans="1:16" ht="16.2" thickBot="1" x14ac:dyDescent="0.35">
      <c r="A258" s="440"/>
      <c r="B258" s="477"/>
      <c r="C258" s="379"/>
      <c r="D258" s="292"/>
      <c r="E258" s="165">
        <v>2020</v>
      </c>
      <c r="F258" s="167"/>
      <c r="G258" s="167"/>
      <c r="H258" s="167"/>
      <c r="I258" s="167"/>
      <c r="J258" s="167"/>
      <c r="K258" s="167"/>
      <c r="L258" s="512"/>
      <c r="M258" s="93"/>
      <c r="N258" s="436"/>
      <c r="O258" s="437"/>
      <c r="P258" s="71"/>
    </row>
    <row r="259" spans="1:16" ht="15.6" x14ac:dyDescent="0.3">
      <c r="A259" s="440"/>
      <c r="B259" s="478" t="s">
        <v>274</v>
      </c>
      <c r="C259" s="442" t="s">
        <v>133</v>
      </c>
      <c r="D259" s="290"/>
      <c r="E259" s="153">
        <v>2014</v>
      </c>
      <c r="F259" s="155"/>
      <c r="G259" s="155"/>
      <c r="H259" s="155"/>
      <c r="I259" s="155"/>
      <c r="J259" s="155"/>
      <c r="K259" s="155"/>
      <c r="L259" s="512"/>
      <c r="M259" s="91"/>
      <c r="N259" s="436"/>
      <c r="O259" s="437"/>
      <c r="P259" s="71"/>
    </row>
    <row r="260" spans="1:16" ht="15.6" x14ac:dyDescent="0.3">
      <c r="A260" s="440"/>
      <c r="B260" s="479"/>
      <c r="C260" s="443"/>
      <c r="D260" s="291"/>
      <c r="E260" s="159">
        <v>2015</v>
      </c>
      <c r="F260" s="161"/>
      <c r="G260" s="161"/>
      <c r="H260" s="161"/>
      <c r="I260" s="161"/>
      <c r="J260" s="161"/>
      <c r="K260" s="161"/>
      <c r="L260" s="512"/>
      <c r="M260" s="92"/>
      <c r="N260" s="436"/>
      <c r="O260" s="437"/>
      <c r="P260" s="71"/>
    </row>
    <row r="261" spans="1:16" ht="15.6" x14ac:dyDescent="0.3">
      <c r="A261" s="440"/>
      <c r="B261" s="479"/>
      <c r="C261" s="443"/>
      <c r="D261" s="291"/>
      <c r="E261" s="159">
        <v>2016</v>
      </c>
      <c r="F261" s="161"/>
      <c r="G261" s="161"/>
      <c r="H261" s="161"/>
      <c r="I261" s="161"/>
      <c r="J261" s="161"/>
      <c r="K261" s="161"/>
      <c r="L261" s="512"/>
      <c r="M261" s="92"/>
      <c r="N261" s="436"/>
      <c r="O261" s="437"/>
      <c r="P261" s="71"/>
    </row>
    <row r="262" spans="1:16" ht="15.6" x14ac:dyDescent="0.3">
      <c r="A262" s="440"/>
      <c r="B262" s="479"/>
      <c r="C262" s="443"/>
      <c r="D262" s="291"/>
      <c r="E262" s="159">
        <v>2017</v>
      </c>
      <c r="F262" s="161"/>
      <c r="G262" s="161"/>
      <c r="H262" s="161"/>
      <c r="I262" s="161"/>
      <c r="J262" s="161"/>
      <c r="K262" s="161"/>
      <c r="L262" s="512"/>
      <c r="M262" s="92"/>
      <c r="N262" s="436"/>
      <c r="O262" s="437"/>
      <c r="P262" s="71"/>
    </row>
    <row r="263" spans="1:16" ht="15.6" x14ac:dyDescent="0.3">
      <c r="A263" s="440"/>
      <c r="B263" s="479"/>
      <c r="C263" s="443"/>
      <c r="D263" s="291">
        <v>1</v>
      </c>
      <c r="E263" s="159">
        <v>2018</v>
      </c>
      <c r="F263" s="161"/>
      <c r="G263" s="161">
        <v>10000</v>
      </c>
      <c r="H263" s="161">
        <f>G263*30%</f>
        <v>3000</v>
      </c>
      <c r="I263" s="161">
        <f>G263*65%</f>
        <v>6500</v>
      </c>
      <c r="J263" s="161">
        <f>G263*0.05</f>
        <v>500</v>
      </c>
      <c r="K263" s="161"/>
      <c r="L263" s="512"/>
      <c r="M263" s="92"/>
      <c r="N263" s="436"/>
      <c r="O263" s="437"/>
      <c r="P263" s="71"/>
    </row>
    <row r="264" spans="1:16" ht="15.6" x14ac:dyDescent="0.3">
      <c r="A264" s="440"/>
      <c r="B264" s="479"/>
      <c r="C264" s="443"/>
      <c r="D264" s="291"/>
      <c r="E264" s="159">
        <v>2019</v>
      </c>
      <c r="F264" s="161"/>
      <c r="G264" s="161"/>
      <c r="H264" s="161"/>
      <c r="I264" s="161"/>
      <c r="J264" s="161"/>
      <c r="K264" s="161"/>
      <c r="L264" s="512"/>
      <c r="M264" s="92"/>
      <c r="N264" s="436"/>
      <c r="O264" s="437"/>
      <c r="P264" s="71"/>
    </row>
    <row r="265" spans="1:16" ht="16.2" thickBot="1" x14ac:dyDescent="0.35">
      <c r="A265" s="440"/>
      <c r="B265" s="480"/>
      <c r="C265" s="444"/>
      <c r="D265" s="292"/>
      <c r="E265" s="165">
        <v>2020</v>
      </c>
      <c r="F265" s="167"/>
      <c r="G265" s="167"/>
      <c r="H265" s="167"/>
      <c r="I265" s="167"/>
      <c r="J265" s="167"/>
      <c r="K265" s="167"/>
      <c r="L265" s="512"/>
      <c r="M265" s="93"/>
      <c r="N265" s="436"/>
      <c r="O265" s="437"/>
      <c r="P265" s="71"/>
    </row>
    <row r="266" spans="1:16" ht="15.6" x14ac:dyDescent="0.3">
      <c r="A266" s="440"/>
      <c r="B266" s="475" t="s">
        <v>276</v>
      </c>
      <c r="C266" s="442" t="s">
        <v>54</v>
      </c>
      <c r="D266" s="290">
        <v>1</v>
      </c>
      <c r="E266" s="153">
        <v>2014</v>
      </c>
      <c r="F266" s="155"/>
      <c r="G266" s="155">
        <v>30000</v>
      </c>
      <c r="H266" s="161">
        <f>G266*30%</f>
        <v>9000</v>
      </c>
      <c r="I266" s="161">
        <f>G266*65%</f>
        <v>19500</v>
      </c>
      <c r="J266" s="161">
        <f>G266*0.05</f>
        <v>1500</v>
      </c>
      <c r="K266" s="155"/>
      <c r="L266" s="512"/>
      <c r="M266" s="91"/>
      <c r="N266" s="436"/>
      <c r="O266" s="437"/>
      <c r="P266" s="71"/>
    </row>
    <row r="267" spans="1:16" ht="15.6" x14ac:dyDescent="0.3">
      <c r="A267" s="440"/>
      <c r="B267" s="476"/>
      <c r="C267" s="443"/>
      <c r="D267" s="291"/>
      <c r="E267" s="159">
        <v>2015</v>
      </c>
      <c r="F267" s="161"/>
      <c r="G267" s="161"/>
      <c r="H267" s="161"/>
      <c r="I267" s="161"/>
      <c r="J267" s="161"/>
      <c r="K267" s="161"/>
      <c r="L267" s="512"/>
      <c r="M267" s="92"/>
      <c r="N267" s="436"/>
      <c r="O267" s="437"/>
      <c r="P267" s="71"/>
    </row>
    <row r="268" spans="1:16" ht="15.6" x14ac:dyDescent="0.3">
      <c r="A268" s="440"/>
      <c r="B268" s="476"/>
      <c r="C268" s="443"/>
      <c r="D268" s="291"/>
      <c r="E268" s="159">
        <v>2016</v>
      </c>
      <c r="F268" s="161"/>
      <c r="G268" s="161"/>
      <c r="H268" s="161"/>
      <c r="I268" s="161"/>
      <c r="J268" s="161"/>
      <c r="K268" s="161"/>
      <c r="L268" s="512"/>
      <c r="M268" s="92"/>
      <c r="N268" s="436"/>
      <c r="O268" s="437"/>
      <c r="P268" s="71"/>
    </row>
    <row r="269" spans="1:16" ht="15.6" x14ac:dyDescent="0.3">
      <c r="A269" s="440"/>
      <c r="B269" s="476"/>
      <c r="C269" s="443"/>
      <c r="D269" s="291"/>
      <c r="E269" s="159">
        <v>2017</v>
      </c>
      <c r="F269" s="161"/>
      <c r="G269" s="161"/>
      <c r="H269" s="161"/>
      <c r="I269" s="161"/>
      <c r="J269" s="161"/>
      <c r="K269" s="161"/>
      <c r="L269" s="512"/>
      <c r="M269" s="92"/>
      <c r="N269" s="436"/>
      <c r="O269" s="437"/>
      <c r="P269" s="71"/>
    </row>
    <row r="270" spans="1:16" ht="15.6" x14ac:dyDescent="0.3">
      <c r="A270" s="440"/>
      <c r="B270" s="476"/>
      <c r="C270" s="443"/>
      <c r="D270" s="291"/>
      <c r="E270" s="159">
        <v>2018</v>
      </c>
      <c r="F270" s="161"/>
      <c r="G270" s="161"/>
      <c r="H270" s="161"/>
      <c r="I270" s="161"/>
      <c r="J270" s="161"/>
      <c r="K270" s="161"/>
      <c r="L270" s="512"/>
      <c r="M270" s="92"/>
      <c r="N270" s="436"/>
      <c r="O270" s="437"/>
      <c r="P270" s="71"/>
    </row>
    <row r="271" spans="1:16" ht="15.6" x14ac:dyDescent="0.3">
      <c r="A271" s="440"/>
      <c r="B271" s="476"/>
      <c r="C271" s="443"/>
      <c r="D271" s="291"/>
      <c r="E271" s="159">
        <v>2019</v>
      </c>
      <c r="F271" s="161"/>
      <c r="G271" s="161"/>
      <c r="H271" s="161"/>
      <c r="I271" s="161"/>
      <c r="J271" s="161"/>
      <c r="K271" s="161"/>
      <c r="L271" s="512"/>
      <c r="M271" s="92"/>
      <c r="N271" s="436"/>
      <c r="O271" s="437"/>
      <c r="P271" s="71"/>
    </row>
    <row r="272" spans="1:16" ht="16.2" thickBot="1" x14ac:dyDescent="0.35">
      <c r="A272" s="440"/>
      <c r="B272" s="477"/>
      <c r="C272" s="444"/>
      <c r="D272" s="292"/>
      <c r="E272" s="165">
        <v>2020</v>
      </c>
      <c r="F272" s="167"/>
      <c r="G272" s="167"/>
      <c r="H272" s="167"/>
      <c r="I272" s="167"/>
      <c r="J272" s="167"/>
      <c r="K272" s="167"/>
      <c r="L272" s="513"/>
      <c r="M272" s="93"/>
      <c r="N272" s="436"/>
      <c r="O272" s="437"/>
      <c r="P272" s="71"/>
    </row>
    <row r="273" spans="1:16" ht="15.6" x14ac:dyDescent="0.3">
      <c r="A273" s="440"/>
      <c r="B273" s="475" t="s">
        <v>137</v>
      </c>
      <c r="C273" s="377" t="s">
        <v>54</v>
      </c>
      <c r="D273" s="290"/>
      <c r="E273" s="153">
        <v>2014</v>
      </c>
      <c r="F273" s="155"/>
      <c r="G273" s="155"/>
      <c r="H273" s="155"/>
      <c r="I273" s="155"/>
      <c r="J273" s="155"/>
      <c r="K273" s="155"/>
      <c r="L273" s="511" t="s">
        <v>154</v>
      </c>
      <c r="M273" s="91"/>
      <c r="N273" s="436"/>
      <c r="O273" s="437"/>
      <c r="P273" s="71"/>
    </row>
    <row r="274" spans="1:16" ht="15.6" x14ac:dyDescent="0.3">
      <c r="A274" s="440"/>
      <c r="B274" s="476"/>
      <c r="C274" s="378"/>
      <c r="D274" s="232">
        <v>1</v>
      </c>
      <c r="E274" s="159">
        <v>2015</v>
      </c>
      <c r="F274" s="327"/>
      <c r="G274" s="327">
        <v>12700</v>
      </c>
      <c r="H274" s="161">
        <f>G274*30%</f>
        <v>3810</v>
      </c>
      <c r="I274" s="161">
        <f>G274*65%</f>
        <v>8255</v>
      </c>
      <c r="J274" s="161">
        <f>G274*0.05</f>
        <v>635</v>
      </c>
      <c r="K274" s="327"/>
      <c r="L274" s="512"/>
      <c r="M274" s="94"/>
      <c r="N274" s="436"/>
      <c r="O274" s="437"/>
      <c r="P274" s="71"/>
    </row>
    <row r="275" spans="1:16" ht="15.6" x14ac:dyDescent="0.3">
      <c r="A275" s="440"/>
      <c r="B275" s="476"/>
      <c r="C275" s="378"/>
      <c r="D275" s="232"/>
      <c r="E275" s="159">
        <v>2016</v>
      </c>
      <c r="F275" s="327"/>
      <c r="G275" s="327"/>
      <c r="H275" s="327"/>
      <c r="I275" s="327"/>
      <c r="J275" s="327"/>
      <c r="K275" s="327"/>
      <c r="L275" s="512"/>
      <c r="M275" s="94"/>
      <c r="N275" s="436"/>
      <c r="O275" s="437"/>
      <c r="P275" s="71"/>
    </row>
    <row r="276" spans="1:16" ht="15.6" x14ac:dyDescent="0.3">
      <c r="A276" s="440"/>
      <c r="B276" s="476"/>
      <c r="C276" s="378"/>
      <c r="D276" s="232"/>
      <c r="E276" s="159">
        <v>2017</v>
      </c>
      <c r="F276" s="327"/>
      <c r="G276" s="327"/>
      <c r="H276" s="327"/>
      <c r="I276" s="327"/>
      <c r="J276" s="327"/>
      <c r="K276" s="327"/>
      <c r="L276" s="512"/>
      <c r="M276" s="94"/>
      <c r="N276" s="436"/>
      <c r="O276" s="437"/>
      <c r="P276" s="71"/>
    </row>
    <row r="277" spans="1:16" ht="15.6" x14ac:dyDescent="0.3">
      <c r="A277" s="440"/>
      <c r="B277" s="476"/>
      <c r="C277" s="378"/>
      <c r="D277" s="232"/>
      <c r="E277" s="159">
        <v>2018</v>
      </c>
      <c r="F277" s="327"/>
      <c r="G277" s="327"/>
      <c r="H277" s="327"/>
      <c r="I277" s="327"/>
      <c r="J277" s="327"/>
      <c r="K277" s="327"/>
      <c r="L277" s="512"/>
      <c r="M277" s="94"/>
      <c r="N277" s="436"/>
      <c r="O277" s="437"/>
      <c r="P277" s="71"/>
    </row>
    <row r="278" spans="1:16" ht="15.6" x14ac:dyDescent="0.3">
      <c r="A278" s="440"/>
      <c r="B278" s="476"/>
      <c r="C278" s="378"/>
      <c r="D278" s="232"/>
      <c r="E278" s="159">
        <v>2019</v>
      </c>
      <c r="F278" s="327"/>
      <c r="G278" s="327"/>
      <c r="H278" s="327"/>
      <c r="I278" s="327"/>
      <c r="J278" s="327"/>
      <c r="K278" s="327"/>
      <c r="L278" s="512"/>
      <c r="M278" s="94"/>
      <c r="N278" s="436"/>
      <c r="O278" s="437"/>
      <c r="P278" s="71"/>
    </row>
    <row r="279" spans="1:16" ht="16.2" thickBot="1" x14ac:dyDescent="0.35">
      <c r="A279" s="440"/>
      <c r="B279" s="477"/>
      <c r="C279" s="379"/>
      <c r="D279" s="277"/>
      <c r="E279" s="234">
        <v>2020</v>
      </c>
      <c r="F279" s="174"/>
      <c r="G279" s="174"/>
      <c r="H279" s="174"/>
      <c r="I279" s="174"/>
      <c r="J279" s="174"/>
      <c r="K279" s="174"/>
      <c r="L279" s="512"/>
      <c r="M279" s="141"/>
      <c r="N279" s="436"/>
      <c r="O279" s="437"/>
      <c r="P279" s="71"/>
    </row>
    <row r="280" spans="1:16" ht="15.6" x14ac:dyDescent="0.3">
      <c r="A280" s="440"/>
      <c r="B280" s="475" t="s">
        <v>274</v>
      </c>
      <c r="C280" s="445" t="s">
        <v>54</v>
      </c>
      <c r="D280" s="331"/>
      <c r="E280" s="153">
        <v>2014</v>
      </c>
      <c r="F280" s="155"/>
      <c r="G280" s="155"/>
      <c r="H280" s="155"/>
      <c r="I280" s="155"/>
      <c r="J280" s="155"/>
      <c r="K280" s="155"/>
      <c r="L280" s="512"/>
      <c r="M280" s="91"/>
      <c r="N280" s="436"/>
      <c r="O280" s="437"/>
      <c r="P280" s="71"/>
    </row>
    <row r="281" spans="1:16" ht="15.6" x14ac:dyDescent="0.3">
      <c r="A281" s="440"/>
      <c r="B281" s="476"/>
      <c r="C281" s="446"/>
      <c r="D281" s="332"/>
      <c r="E281" s="159">
        <v>2015</v>
      </c>
      <c r="F281" s="161"/>
      <c r="G281" s="161"/>
      <c r="H281" s="161"/>
      <c r="I281" s="161"/>
      <c r="J281" s="161"/>
      <c r="K281" s="161"/>
      <c r="L281" s="512"/>
      <c r="M281" s="92"/>
      <c r="N281" s="436"/>
      <c r="O281" s="437"/>
      <c r="P281" s="71"/>
    </row>
    <row r="282" spans="1:16" ht="15.6" x14ac:dyDescent="0.3">
      <c r="A282" s="440"/>
      <c r="B282" s="476"/>
      <c r="C282" s="446"/>
      <c r="D282" s="332"/>
      <c r="E282" s="159">
        <v>2016</v>
      </c>
      <c r="F282" s="161"/>
      <c r="G282" s="224"/>
      <c r="H282" s="224"/>
      <c r="I282" s="224"/>
      <c r="J282" s="224"/>
      <c r="K282" s="161"/>
      <c r="L282" s="512"/>
      <c r="M282" s="92"/>
      <c r="N282" s="436"/>
      <c r="O282" s="437"/>
      <c r="P282" s="71"/>
    </row>
    <row r="283" spans="1:16" ht="15.6" x14ac:dyDescent="0.3">
      <c r="A283" s="440"/>
      <c r="B283" s="476"/>
      <c r="C283" s="446"/>
      <c r="D283" s="332">
        <v>1</v>
      </c>
      <c r="E283" s="159">
        <v>2017</v>
      </c>
      <c r="F283" s="161"/>
      <c r="G283" s="161">
        <v>12000</v>
      </c>
      <c r="H283" s="161">
        <f>G283*30%</f>
        <v>3600</v>
      </c>
      <c r="I283" s="161">
        <f>G283*65%</f>
        <v>7800</v>
      </c>
      <c r="J283" s="161">
        <f>G283*0.05</f>
        <v>600</v>
      </c>
      <c r="K283" s="161"/>
      <c r="L283" s="512"/>
      <c r="M283" s="92"/>
      <c r="N283" s="436"/>
      <c r="O283" s="437"/>
      <c r="P283" s="71"/>
    </row>
    <row r="284" spans="1:16" ht="15.6" x14ac:dyDescent="0.3">
      <c r="A284" s="440"/>
      <c r="B284" s="476"/>
      <c r="C284" s="446"/>
      <c r="D284" s="332"/>
      <c r="E284" s="159">
        <v>2018</v>
      </c>
      <c r="F284" s="161"/>
      <c r="G284" s="161"/>
      <c r="H284" s="161"/>
      <c r="I284" s="161"/>
      <c r="J284" s="161"/>
      <c r="K284" s="161"/>
      <c r="L284" s="512"/>
      <c r="M284" s="92"/>
      <c r="N284" s="436"/>
      <c r="O284" s="437"/>
      <c r="P284" s="71"/>
    </row>
    <row r="285" spans="1:16" ht="15.6" x14ac:dyDescent="0.3">
      <c r="A285" s="440"/>
      <c r="B285" s="476"/>
      <c r="C285" s="446"/>
      <c r="D285" s="332"/>
      <c r="E285" s="159">
        <v>2019</v>
      </c>
      <c r="F285" s="161"/>
      <c r="G285" s="161"/>
      <c r="H285" s="161"/>
      <c r="I285" s="161"/>
      <c r="J285" s="161"/>
      <c r="K285" s="161"/>
      <c r="L285" s="512"/>
      <c r="M285" s="92"/>
      <c r="N285" s="436"/>
      <c r="O285" s="437"/>
      <c r="P285" s="71"/>
    </row>
    <row r="286" spans="1:16" ht="16.2" thickBot="1" x14ac:dyDescent="0.35">
      <c r="A286" s="440"/>
      <c r="B286" s="477"/>
      <c r="C286" s="447"/>
      <c r="D286" s="333"/>
      <c r="E286" s="165">
        <v>2020</v>
      </c>
      <c r="F286" s="167"/>
      <c r="G286" s="167"/>
      <c r="H286" s="167"/>
      <c r="I286" s="167"/>
      <c r="J286" s="167"/>
      <c r="K286" s="167"/>
      <c r="L286" s="512"/>
      <c r="M286" s="93"/>
      <c r="N286" s="436"/>
      <c r="O286" s="437"/>
      <c r="P286" s="71"/>
    </row>
    <row r="287" spans="1:16" ht="15.6" x14ac:dyDescent="0.3">
      <c r="A287" s="440"/>
      <c r="B287" s="475" t="s">
        <v>138</v>
      </c>
      <c r="C287" s="377" t="s">
        <v>54</v>
      </c>
      <c r="D287" s="232"/>
      <c r="E287" s="233">
        <v>2014</v>
      </c>
      <c r="F287" s="327"/>
      <c r="G287" s="327"/>
      <c r="H287" s="327"/>
      <c r="I287" s="327"/>
      <c r="J287" s="327"/>
      <c r="K287" s="327"/>
      <c r="L287" s="512"/>
      <c r="M287" s="94"/>
      <c r="N287" s="436"/>
      <c r="O287" s="437"/>
      <c r="P287" s="71"/>
    </row>
    <row r="288" spans="1:16" ht="15.6" x14ac:dyDescent="0.3">
      <c r="A288" s="440"/>
      <c r="B288" s="476"/>
      <c r="C288" s="378"/>
      <c r="D288" s="291"/>
      <c r="E288" s="159">
        <v>2015</v>
      </c>
      <c r="F288" s="161"/>
      <c r="G288" s="161"/>
      <c r="H288" s="161"/>
      <c r="I288" s="161"/>
      <c r="J288" s="161"/>
      <c r="K288" s="161"/>
      <c r="L288" s="512"/>
      <c r="M288" s="92"/>
      <c r="N288" s="436"/>
      <c r="O288" s="437"/>
      <c r="P288" s="71"/>
    </row>
    <row r="289" spans="1:16" ht="15.6" x14ac:dyDescent="0.3">
      <c r="A289" s="440"/>
      <c r="B289" s="476"/>
      <c r="C289" s="378"/>
      <c r="D289" s="291">
        <v>1</v>
      </c>
      <c r="E289" s="159">
        <v>2016</v>
      </c>
      <c r="F289" s="161"/>
      <c r="G289" s="161">
        <v>26375.8</v>
      </c>
      <c r="H289" s="161">
        <f>G289*30%</f>
        <v>7912.74</v>
      </c>
      <c r="I289" s="161">
        <f>G289*65%</f>
        <v>17144.27</v>
      </c>
      <c r="J289" s="161">
        <f>G289*0.05</f>
        <v>1318.79</v>
      </c>
      <c r="K289" s="161"/>
      <c r="L289" s="512"/>
      <c r="M289" s="92"/>
      <c r="N289" s="436"/>
      <c r="O289" s="437"/>
      <c r="P289" s="71"/>
    </row>
    <row r="290" spans="1:16" ht="15.6" x14ac:dyDescent="0.3">
      <c r="A290" s="440"/>
      <c r="B290" s="476"/>
      <c r="C290" s="378"/>
      <c r="D290" s="291"/>
      <c r="E290" s="159">
        <v>2017</v>
      </c>
      <c r="F290" s="161"/>
      <c r="G290" s="161"/>
      <c r="H290" s="161"/>
      <c r="I290" s="161"/>
      <c r="J290" s="161"/>
      <c r="K290" s="161"/>
      <c r="L290" s="512"/>
      <c r="M290" s="92"/>
      <c r="N290" s="436"/>
      <c r="O290" s="437"/>
      <c r="P290" s="71"/>
    </row>
    <row r="291" spans="1:16" ht="15.6" x14ac:dyDescent="0.3">
      <c r="A291" s="440"/>
      <c r="B291" s="476"/>
      <c r="C291" s="378"/>
      <c r="D291" s="291"/>
      <c r="E291" s="159">
        <v>2018</v>
      </c>
      <c r="F291" s="161"/>
      <c r="G291" s="161"/>
      <c r="H291" s="161"/>
      <c r="I291" s="161"/>
      <c r="J291" s="161"/>
      <c r="K291" s="161"/>
      <c r="L291" s="512"/>
      <c r="M291" s="92"/>
      <c r="N291" s="436"/>
      <c r="O291" s="437"/>
      <c r="P291" s="71"/>
    </row>
    <row r="292" spans="1:16" ht="15.6" x14ac:dyDescent="0.3">
      <c r="A292" s="440"/>
      <c r="B292" s="476"/>
      <c r="C292" s="378"/>
      <c r="D292" s="291"/>
      <c r="E292" s="159">
        <v>2019</v>
      </c>
      <c r="F292" s="161"/>
      <c r="G292" s="161"/>
      <c r="H292" s="161"/>
      <c r="I292" s="161"/>
      <c r="J292" s="161"/>
      <c r="K292" s="161"/>
      <c r="L292" s="512"/>
      <c r="M292" s="92"/>
      <c r="N292" s="436"/>
      <c r="O292" s="437"/>
      <c r="P292" s="71"/>
    </row>
    <row r="293" spans="1:16" ht="16.2" thickBot="1" x14ac:dyDescent="0.35">
      <c r="A293" s="440"/>
      <c r="B293" s="477"/>
      <c r="C293" s="379"/>
      <c r="D293" s="292"/>
      <c r="E293" s="165">
        <v>2020</v>
      </c>
      <c r="F293" s="167"/>
      <c r="G293" s="167"/>
      <c r="H293" s="167"/>
      <c r="I293" s="167"/>
      <c r="J293" s="167"/>
      <c r="K293" s="167"/>
      <c r="L293" s="512"/>
      <c r="M293" s="93"/>
      <c r="N293" s="436"/>
      <c r="O293" s="437"/>
      <c r="P293" s="71"/>
    </row>
    <row r="294" spans="1:16" ht="15.6" x14ac:dyDescent="0.3">
      <c r="A294" s="440"/>
      <c r="B294" s="475" t="s">
        <v>139</v>
      </c>
      <c r="C294" s="377" t="s">
        <v>54</v>
      </c>
      <c r="D294" s="290">
        <v>1</v>
      </c>
      <c r="E294" s="153">
        <v>2014</v>
      </c>
      <c r="F294" s="155"/>
      <c r="G294" s="155">
        <v>12631.5</v>
      </c>
      <c r="H294" s="161">
        <f>G294*30%</f>
        <v>3789.45</v>
      </c>
      <c r="I294" s="161">
        <f>G294*65%</f>
        <v>8210.4750000000004</v>
      </c>
      <c r="J294" s="161">
        <f>G294*0.05</f>
        <v>631.57500000000005</v>
      </c>
      <c r="K294" s="155"/>
      <c r="L294" s="512"/>
      <c r="M294" s="91"/>
      <c r="N294" s="436"/>
      <c r="O294" s="437"/>
      <c r="P294" s="71"/>
    </row>
    <row r="295" spans="1:16" ht="15.6" x14ac:dyDescent="0.3">
      <c r="A295" s="440"/>
      <c r="B295" s="476"/>
      <c r="C295" s="378"/>
      <c r="D295" s="291"/>
      <c r="E295" s="159">
        <v>2015</v>
      </c>
      <c r="F295" s="161"/>
      <c r="G295" s="161"/>
      <c r="H295" s="161"/>
      <c r="I295" s="161"/>
      <c r="J295" s="161"/>
      <c r="K295" s="161"/>
      <c r="L295" s="512"/>
      <c r="M295" s="92"/>
      <c r="N295" s="436"/>
      <c r="O295" s="437"/>
      <c r="P295" s="71"/>
    </row>
    <row r="296" spans="1:16" ht="15.6" x14ac:dyDescent="0.3">
      <c r="A296" s="440"/>
      <c r="B296" s="476"/>
      <c r="C296" s="378"/>
      <c r="D296" s="291"/>
      <c r="E296" s="159">
        <v>2016</v>
      </c>
      <c r="F296" s="161"/>
      <c r="G296" s="161"/>
      <c r="H296" s="161"/>
      <c r="I296" s="161"/>
      <c r="J296" s="161"/>
      <c r="K296" s="161"/>
      <c r="L296" s="512"/>
      <c r="M296" s="92"/>
      <c r="N296" s="436"/>
      <c r="O296" s="437"/>
      <c r="P296" s="71"/>
    </row>
    <row r="297" spans="1:16" ht="15.6" x14ac:dyDescent="0.3">
      <c r="A297" s="440"/>
      <c r="B297" s="476"/>
      <c r="C297" s="378"/>
      <c r="D297" s="291"/>
      <c r="E297" s="159">
        <v>2017</v>
      </c>
      <c r="F297" s="161"/>
      <c r="G297" s="161"/>
      <c r="H297" s="161"/>
      <c r="I297" s="161"/>
      <c r="J297" s="161"/>
      <c r="K297" s="161"/>
      <c r="L297" s="512"/>
      <c r="M297" s="92"/>
      <c r="N297" s="436"/>
      <c r="O297" s="437"/>
      <c r="P297" s="71"/>
    </row>
    <row r="298" spans="1:16" ht="15.6" x14ac:dyDescent="0.3">
      <c r="A298" s="440"/>
      <c r="B298" s="476"/>
      <c r="C298" s="378"/>
      <c r="D298" s="291"/>
      <c r="E298" s="159">
        <v>2018</v>
      </c>
      <c r="F298" s="161"/>
      <c r="G298" s="161"/>
      <c r="H298" s="161"/>
      <c r="I298" s="161"/>
      <c r="J298" s="161"/>
      <c r="K298" s="161"/>
      <c r="L298" s="512"/>
      <c r="M298" s="92"/>
      <c r="N298" s="436"/>
      <c r="O298" s="437"/>
      <c r="P298" s="71"/>
    </row>
    <row r="299" spans="1:16" ht="15.6" x14ac:dyDescent="0.3">
      <c r="A299" s="440"/>
      <c r="B299" s="476"/>
      <c r="C299" s="378"/>
      <c r="D299" s="291"/>
      <c r="E299" s="159">
        <v>2019</v>
      </c>
      <c r="F299" s="161"/>
      <c r="G299" s="161"/>
      <c r="H299" s="161"/>
      <c r="I299" s="161"/>
      <c r="J299" s="161"/>
      <c r="K299" s="161"/>
      <c r="L299" s="512"/>
      <c r="M299" s="92"/>
      <c r="N299" s="436"/>
      <c r="O299" s="437"/>
      <c r="P299" s="71"/>
    </row>
    <row r="300" spans="1:16" ht="16.2" thickBot="1" x14ac:dyDescent="0.35">
      <c r="A300" s="440"/>
      <c r="B300" s="477"/>
      <c r="C300" s="379"/>
      <c r="D300" s="292"/>
      <c r="E300" s="165">
        <v>2020</v>
      </c>
      <c r="F300" s="167"/>
      <c r="G300" s="167"/>
      <c r="H300" s="167"/>
      <c r="I300" s="167"/>
      <c r="J300" s="167"/>
      <c r="K300" s="167"/>
      <c r="L300" s="513"/>
      <c r="M300" s="93"/>
      <c r="N300" s="436"/>
      <c r="O300" s="437"/>
      <c r="P300" s="71"/>
    </row>
    <row r="301" spans="1:16" s="96" customFormat="1" ht="16.2" thickBot="1" x14ac:dyDescent="0.35">
      <c r="A301" s="410" t="s">
        <v>30</v>
      </c>
      <c r="B301" s="474"/>
      <c r="C301" s="474"/>
      <c r="D301" s="474"/>
      <c r="E301" s="474"/>
      <c r="F301" s="474"/>
      <c r="G301" s="474"/>
      <c r="H301" s="474"/>
      <c r="I301" s="474"/>
      <c r="J301" s="474"/>
      <c r="K301" s="474"/>
      <c r="L301" s="474"/>
      <c r="M301" s="474"/>
      <c r="N301" s="410"/>
      <c r="O301" s="411"/>
      <c r="P301" s="95"/>
    </row>
    <row r="302" spans="1:16" ht="15.6" x14ac:dyDescent="0.3">
      <c r="A302" s="440" t="s">
        <v>31</v>
      </c>
      <c r="B302" s="481" t="s">
        <v>32</v>
      </c>
      <c r="C302" s="455" t="s">
        <v>123</v>
      </c>
      <c r="D302" s="123"/>
      <c r="E302" s="97">
        <v>2014</v>
      </c>
      <c r="F302" s="34" t="e">
        <f>#REF!+#REF!+#REF!+#REF!+#REF!+#REF!+#REF!+#REF!+#REF!</f>
        <v>#REF!</v>
      </c>
      <c r="G302" s="72"/>
      <c r="H302" s="72"/>
      <c r="I302" s="72"/>
      <c r="J302" s="72"/>
      <c r="K302" s="72"/>
      <c r="L302" s="14"/>
      <c r="M302" s="15"/>
      <c r="N302" s="436" t="s">
        <v>14</v>
      </c>
      <c r="O302" s="437" t="s">
        <v>33</v>
      </c>
      <c r="P302" s="71" t="s">
        <v>120</v>
      </c>
    </row>
    <row r="303" spans="1:16" ht="15.6" x14ac:dyDescent="0.3">
      <c r="A303" s="440"/>
      <c r="B303" s="482"/>
      <c r="C303" s="456"/>
      <c r="D303" s="124"/>
      <c r="E303" s="98">
        <v>2015</v>
      </c>
      <c r="F303" s="20" t="e">
        <f>#REF!+#REF!+#REF!+#REF!+#REF!+#REF!+#REF!+#REF!+#REF!</f>
        <v>#REF!</v>
      </c>
      <c r="G303" s="53"/>
      <c r="H303" s="53"/>
      <c r="I303" s="53"/>
      <c r="J303" s="53"/>
      <c r="K303" s="53"/>
      <c r="L303" s="282"/>
      <c r="M303" s="19"/>
      <c r="N303" s="436"/>
      <c r="O303" s="437"/>
      <c r="P303" s="71"/>
    </row>
    <row r="304" spans="1:16" ht="15.6" x14ac:dyDescent="0.3">
      <c r="A304" s="440"/>
      <c r="B304" s="482"/>
      <c r="C304" s="456"/>
      <c r="D304" s="124"/>
      <c r="E304" s="98">
        <v>2016</v>
      </c>
      <c r="F304" s="20" t="e">
        <f>#REF!+#REF!+#REF!+#REF!+#REF!+#REF!+#REF!+#REF!+#REF!</f>
        <v>#REF!</v>
      </c>
      <c r="G304" s="53"/>
      <c r="H304" s="53"/>
      <c r="I304" s="53"/>
      <c r="J304" s="53"/>
      <c r="K304" s="53"/>
      <c r="L304" s="282"/>
      <c r="M304" s="19"/>
      <c r="N304" s="436"/>
      <c r="O304" s="437"/>
      <c r="P304" s="71"/>
    </row>
    <row r="305" spans="1:16" ht="15.6" x14ac:dyDescent="0.3">
      <c r="A305" s="440"/>
      <c r="B305" s="482"/>
      <c r="C305" s="456"/>
      <c r="D305" s="124"/>
      <c r="E305" s="98">
        <v>2017</v>
      </c>
      <c r="F305" s="20" t="e">
        <f>#REF!+#REF!+#REF!+#REF!+#REF!+#REF!+#REF!+#REF!+#REF!</f>
        <v>#REF!</v>
      </c>
      <c r="G305" s="53"/>
      <c r="H305" s="53"/>
      <c r="I305" s="53"/>
      <c r="J305" s="53"/>
      <c r="K305" s="53"/>
      <c r="L305" s="282"/>
      <c r="M305" s="19"/>
      <c r="N305" s="436"/>
      <c r="O305" s="437"/>
      <c r="P305" s="71"/>
    </row>
    <row r="306" spans="1:16" ht="15.6" x14ac:dyDescent="0.3">
      <c r="A306" s="440"/>
      <c r="B306" s="482"/>
      <c r="C306" s="456"/>
      <c r="D306" s="124"/>
      <c r="E306" s="98">
        <v>2018</v>
      </c>
      <c r="F306" s="20" t="e">
        <f>#REF!+#REF!+#REF!+#REF!+#REF!+#REF!+#REF!+#REF!+#REF!</f>
        <v>#REF!</v>
      </c>
      <c r="G306" s="53"/>
      <c r="H306" s="53"/>
      <c r="I306" s="53"/>
      <c r="J306" s="53"/>
      <c r="K306" s="53"/>
      <c r="L306" s="282"/>
      <c r="M306" s="19"/>
      <c r="N306" s="436"/>
      <c r="O306" s="437"/>
      <c r="P306" s="71"/>
    </row>
    <row r="307" spans="1:16" ht="15.6" x14ac:dyDescent="0.3">
      <c r="A307" s="440"/>
      <c r="B307" s="482"/>
      <c r="C307" s="456"/>
      <c r="D307" s="124"/>
      <c r="E307" s="98">
        <v>2019</v>
      </c>
      <c r="F307" s="20" t="e">
        <f>#REF!+#REF!+#REF!+#REF!+#REF!+#REF!+#REF!+#REF!+#REF!</f>
        <v>#REF!</v>
      </c>
      <c r="G307" s="53"/>
      <c r="H307" s="53"/>
      <c r="I307" s="53"/>
      <c r="J307" s="53"/>
      <c r="K307" s="53"/>
      <c r="L307" s="282"/>
      <c r="M307" s="19"/>
      <c r="N307" s="436"/>
      <c r="O307" s="437"/>
      <c r="P307" s="71"/>
    </row>
    <row r="308" spans="1:16" ht="16.2" thickBot="1" x14ac:dyDescent="0.35">
      <c r="A308" s="440"/>
      <c r="B308" s="483"/>
      <c r="C308" s="457"/>
      <c r="D308" s="125"/>
      <c r="E308" s="99">
        <v>2020</v>
      </c>
      <c r="F308" s="23" t="e">
        <f>#REF!+#REF!+#REF!+#REF!+#REF!+#REF!+#REF!+#REF!+#REF!</f>
        <v>#REF!</v>
      </c>
      <c r="G308" s="75"/>
      <c r="H308" s="75"/>
      <c r="I308" s="75"/>
      <c r="J308" s="75"/>
      <c r="K308" s="75"/>
      <c r="L308" s="25"/>
      <c r="M308" s="26"/>
      <c r="N308" s="436"/>
      <c r="O308" s="437"/>
      <c r="P308" s="71"/>
    </row>
    <row r="309" spans="1:16" s="96" customFormat="1" ht="15.6" x14ac:dyDescent="0.3">
      <c r="A309" s="410" t="s">
        <v>34</v>
      </c>
      <c r="B309" s="410"/>
      <c r="C309" s="410"/>
      <c r="D309" s="410"/>
      <c r="E309" s="410"/>
      <c r="F309" s="410"/>
      <c r="G309" s="410"/>
      <c r="H309" s="410"/>
      <c r="I309" s="410"/>
      <c r="J309" s="410"/>
      <c r="K309" s="410"/>
      <c r="L309" s="410"/>
      <c r="M309" s="410"/>
      <c r="N309" s="410"/>
      <c r="O309" s="411"/>
      <c r="P309" s="95"/>
    </row>
    <row r="310" spans="1:16" ht="15.6" x14ac:dyDescent="0.3">
      <c r="A310" s="412" t="s">
        <v>35</v>
      </c>
      <c r="B310" s="484" t="s">
        <v>36</v>
      </c>
      <c r="C310" s="384" t="s">
        <v>153</v>
      </c>
      <c r="D310" s="56">
        <f>D317+D324+D331+D338+D345+D352+D359+D366+D373+D380+D394+D401+D408+D415+D387</f>
        <v>0</v>
      </c>
      <c r="E310" s="17">
        <v>2014</v>
      </c>
      <c r="F310" s="20" t="s">
        <v>20</v>
      </c>
      <c r="G310" s="373">
        <f>G317+G324+G331+G338+G345+G352+G359+G366+G373+G380+G394+G401+G408+G415+G387</f>
        <v>0</v>
      </c>
      <c r="H310" s="373">
        <f t="shared" ref="H310:K310" si="49">H317+H324+H331+H338+H345+H352+H359+H366+H373+H380+H394+H401+H408+H415+H387</f>
        <v>0</v>
      </c>
      <c r="I310" s="373">
        <f t="shared" si="49"/>
        <v>0</v>
      </c>
      <c r="J310" s="373">
        <f t="shared" si="49"/>
        <v>0</v>
      </c>
      <c r="K310" s="373">
        <f t="shared" si="49"/>
        <v>0</v>
      </c>
      <c r="L310" s="20"/>
      <c r="M310" s="20"/>
      <c r="N310" s="451"/>
      <c r="O310" s="412"/>
      <c r="P310" s="71" t="s">
        <v>121</v>
      </c>
    </row>
    <row r="311" spans="1:16" ht="15.6" x14ac:dyDescent="0.3">
      <c r="A311" s="413"/>
      <c r="B311" s="484"/>
      <c r="C311" s="404"/>
      <c r="D311" s="56">
        <f t="shared" ref="D311:D316" si="50">D318+D325+D332+D339+D346+D353+D360+D367+D374+D381+D395+D402+D409+D416+D388</f>
        <v>0</v>
      </c>
      <c r="E311" s="17">
        <v>2015</v>
      </c>
      <c r="F311" s="20" t="s">
        <v>20</v>
      </c>
      <c r="G311" s="373">
        <f t="shared" ref="G311:K311" si="51">G318+G325+G332+G339+G346+G353+G360+G367+G374+G381+G395+G402+G409+G416+G388</f>
        <v>0</v>
      </c>
      <c r="H311" s="373">
        <f t="shared" si="51"/>
        <v>0</v>
      </c>
      <c r="I311" s="373">
        <f t="shared" si="51"/>
        <v>0</v>
      </c>
      <c r="J311" s="373">
        <f t="shared" si="51"/>
        <v>0</v>
      </c>
      <c r="K311" s="373">
        <f t="shared" si="51"/>
        <v>0</v>
      </c>
      <c r="L311" s="20"/>
      <c r="M311" s="20"/>
      <c r="N311" s="451"/>
      <c r="O311" s="413"/>
      <c r="P311" s="71"/>
    </row>
    <row r="312" spans="1:16" ht="15.6" x14ac:dyDescent="0.3">
      <c r="A312" s="413"/>
      <c r="B312" s="484"/>
      <c r="C312" s="404"/>
      <c r="D312" s="56">
        <f t="shared" si="50"/>
        <v>5000</v>
      </c>
      <c r="E312" s="17">
        <v>2016</v>
      </c>
      <c r="F312" s="20" t="s">
        <v>20</v>
      </c>
      <c r="G312" s="373">
        <f t="shared" ref="G312:K312" si="52">G319+G326+G333+G340+G347+G354+G361+G368+G375+G382+G396+G403+G410+G417+G389</f>
        <v>6500</v>
      </c>
      <c r="H312" s="373">
        <f t="shared" si="52"/>
        <v>1950</v>
      </c>
      <c r="I312" s="373">
        <f t="shared" si="52"/>
        <v>2925</v>
      </c>
      <c r="J312" s="373">
        <f t="shared" si="52"/>
        <v>325</v>
      </c>
      <c r="K312" s="373">
        <f t="shared" si="52"/>
        <v>1300</v>
      </c>
      <c r="L312" s="20"/>
      <c r="M312" s="20"/>
      <c r="N312" s="451"/>
      <c r="O312" s="413"/>
      <c r="P312" s="71"/>
    </row>
    <row r="313" spans="1:16" ht="15.6" x14ac:dyDescent="0.3">
      <c r="A313" s="413"/>
      <c r="B313" s="484"/>
      <c r="C313" s="404"/>
      <c r="D313" s="56">
        <f t="shared" si="50"/>
        <v>19000</v>
      </c>
      <c r="E313" s="17">
        <v>2017</v>
      </c>
      <c r="F313" s="20" t="s">
        <v>20</v>
      </c>
      <c r="G313" s="373">
        <f t="shared" ref="G313:K313" si="53">G320+G327+G334+G341+G348+G355+G362+G369+G376+G383+G397+G404+G411+G418+G390</f>
        <v>24700</v>
      </c>
      <c r="H313" s="373">
        <f t="shared" si="53"/>
        <v>7410</v>
      </c>
      <c r="I313" s="373">
        <f t="shared" si="53"/>
        <v>11115</v>
      </c>
      <c r="J313" s="373">
        <f t="shared" si="53"/>
        <v>1235</v>
      </c>
      <c r="K313" s="373">
        <f t="shared" si="53"/>
        <v>4940</v>
      </c>
      <c r="L313" s="20"/>
      <c r="M313" s="20"/>
      <c r="N313" s="451"/>
      <c r="O313" s="413"/>
      <c r="P313" s="71"/>
    </row>
    <row r="314" spans="1:16" ht="15.6" x14ac:dyDescent="0.3">
      <c r="A314" s="413"/>
      <c r="B314" s="484"/>
      <c r="C314" s="404"/>
      <c r="D314" s="56">
        <f t="shared" si="50"/>
        <v>30000</v>
      </c>
      <c r="E314" s="17">
        <v>2018</v>
      </c>
      <c r="F314" s="20" t="s">
        <v>20</v>
      </c>
      <c r="G314" s="373">
        <f t="shared" ref="G314:K314" si="54">G321+G328+G335+G342+G349+G356+G363+G370+G377+G384+G398+G405+G412+G419+G391</f>
        <v>39000</v>
      </c>
      <c r="H314" s="373">
        <f t="shared" si="54"/>
        <v>11700</v>
      </c>
      <c r="I314" s="373">
        <f t="shared" si="54"/>
        <v>17550</v>
      </c>
      <c r="J314" s="373">
        <f t="shared" si="54"/>
        <v>1950</v>
      </c>
      <c r="K314" s="373">
        <f t="shared" si="54"/>
        <v>7800</v>
      </c>
      <c r="L314" s="20"/>
      <c r="M314" s="20"/>
      <c r="N314" s="451"/>
      <c r="O314" s="413"/>
      <c r="P314" s="71"/>
    </row>
    <row r="315" spans="1:16" ht="15.6" x14ac:dyDescent="0.3">
      <c r="A315" s="413"/>
      <c r="B315" s="484"/>
      <c r="C315" s="404"/>
      <c r="D315" s="56">
        <f t="shared" si="50"/>
        <v>44000</v>
      </c>
      <c r="E315" s="17">
        <v>2019</v>
      </c>
      <c r="F315" s="20" t="s">
        <v>20</v>
      </c>
      <c r="G315" s="373">
        <f t="shared" ref="G315:K315" si="55">G322+G329+G336+G343+G350+G357+G364+G371+G378+G385+G399+G406+G413+G420+G392</f>
        <v>57200</v>
      </c>
      <c r="H315" s="373">
        <f t="shared" si="55"/>
        <v>17160</v>
      </c>
      <c r="I315" s="373">
        <f t="shared" si="55"/>
        <v>25740</v>
      </c>
      <c r="J315" s="373">
        <f t="shared" si="55"/>
        <v>2860</v>
      </c>
      <c r="K315" s="373">
        <f t="shared" si="55"/>
        <v>11440</v>
      </c>
      <c r="L315" s="20"/>
      <c r="M315" s="20"/>
      <c r="N315" s="451"/>
      <c r="O315" s="413"/>
      <c r="P315" s="71"/>
    </row>
    <row r="316" spans="1:16" ht="16.2" thickBot="1" x14ac:dyDescent="0.35">
      <c r="A316" s="413"/>
      <c r="B316" s="487"/>
      <c r="C316" s="404"/>
      <c r="D316" s="56">
        <f t="shared" si="50"/>
        <v>71000</v>
      </c>
      <c r="E316" s="31">
        <v>2020</v>
      </c>
      <c r="F316" s="32" t="s">
        <v>20</v>
      </c>
      <c r="G316" s="373">
        <f t="shared" ref="G316:K316" si="56">G323+G330+G337+G344+G351+G358+G365+G372+G379+G386+G400+G407+G414+G421+G393</f>
        <v>92300</v>
      </c>
      <c r="H316" s="373">
        <f t="shared" si="56"/>
        <v>27690</v>
      </c>
      <c r="I316" s="373">
        <f t="shared" si="56"/>
        <v>41535</v>
      </c>
      <c r="J316" s="373">
        <f t="shared" si="56"/>
        <v>4615</v>
      </c>
      <c r="K316" s="373">
        <f t="shared" si="56"/>
        <v>18460</v>
      </c>
      <c r="L316" s="32"/>
      <c r="M316" s="32"/>
      <c r="N316" s="412"/>
      <c r="O316" s="413"/>
      <c r="P316" s="89"/>
    </row>
    <row r="317" spans="1:16" ht="15.6" x14ac:dyDescent="0.3">
      <c r="A317" s="414"/>
      <c r="B317" s="415" t="s">
        <v>36</v>
      </c>
      <c r="C317" s="377" t="s">
        <v>64</v>
      </c>
      <c r="D317" s="290"/>
      <c r="E317" s="153">
        <v>2014</v>
      </c>
      <c r="F317" s="154"/>
      <c r="G317" s="155"/>
      <c r="H317" s="155"/>
      <c r="I317" s="155"/>
      <c r="J317" s="155"/>
      <c r="K317" s="156"/>
      <c r="L317" s="377" t="s">
        <v>154</v>
      </c>
      <c r="M317" s="34"/>
      <c r="N317" s="13"/>
      <c r="O317" s="413"/>
      <c r="P317" s="101"/>
    </row>
    <row r="318" spans="1:16" ht="15.6" x14ac:dyDescent="0.3">
      <c r="A318" s="414"/>
      <c r="B318" s="416"/>
      <c r="C318" s="378"/>
      <c r="D318" s="291"/>
      <c r="E318" s="159">
        <v>2015</v>
      </c>
      <c r="F318" s="160"/>
      <c r="G318" s="161"/>
      <c r="H318" s="161"/>
      <c r="I318" s="161"/>
      <c r="J318" s="161"/>
      <c r="K318" s="162"/>
      <c r="L318" s="378"/>
      <c r="M318" s="20"/>
      <c r="N318" s="284"/>
      <c r="O318" s="413"/>
      <c r="P318" s="102"/>
    </row>
    <row r="319" spans="1:16" ht="15.6" x14ac:dyDescent="0.3">
      <c r="A319" s="414"/>
      <c r="B319" s="416"/>
      <c r="C319" s="378"/>
      <c r="D319" s="291"/>
      <c r="E319" s="159">
        <v>2016</v>
      </c>
      <c r="F319" s="160"/>
      <c r="G319" s="161"/>
      <c r="H319" s="161"/>
      <c r="I319" s="161"/>
      <c r="J319" s="161"/>
      <c r="K319" s="162"/>
      <c r="L319" s="378"/>
      <c r="M319" s="20"/>
      <c r="N319" s="284"/>
      <c r="O319" s="413"/>
      <c r="P319" s="102"/>
    </row>
    <row r="320" spans="1:16" ht="15.6" x14ac:dyDescent="0.3">
      <c r="A320" s="414"/>
      <c r="B320" s="416"/>
      <c r="C320" s="378"/>
      <c r="D320" s="220">
        <v>5000</v>
      </c>
      <c r="E320" s="159">
        <v>2017</v>
      </c>
      <c r="F320" s="160"/>
      <c r="G320" s="161">
        <v>6500</v>
      </c>
      <c r="H320" s="161">
        <f>G320*0.3</f>
        <v>1950</v>
      </c>
      <c r="I320" s="161">
        <f>G320*0.45</f>
        <v>2925</v>
      </c>
      <c r="J320" s="161">
        <f>G320*0.05</f>
        <v>325</v>
      </c>
      <c r="K320" s="162">
        <f>G320*0.2</f>
        <v>1300</v>
      </c>
      <c r="L320" s="378"/>
      <c r="M320" s="20"/>
      <c r="N320" s="284"/>
      <c r="O320" s="413"/>
      <c r="P320" s="102"/>
    </row>
    <row r="321" spans="1:16" ht="15.6" x14ac:dyDescent="0.3">
      <c r="A321" s="414"/>
      <c r="B321" s="416"/>
      <c r="C321" s="378"/>
      <c r="D321" s="291"/>
      <c r="E321" s="159">
        <v>2018</v>
      </c>
      <c r="F321" s="160"/>
      <c r="G321" s="161"/>
      <c r="H321" s="161"/>
      <c r="I321" s="161"/>
      <c r="J321" s="161"/>
      <c r="K321" s="162"/>
      <c r="L321" s="378"/>
      <c r="M321" s="20"/>
      <c r="N321" s="284"/>
      <c r="O321" s="413"/>
      <c r="P321" s="102"/>
    </row>
    <row r="322" spans="1:16" ht="15.6" x14ac:dyDescent="0.3">
      <c r="A322" s="414"/>
      <c r="B322" s="416"/>
      <c r="C322" s="378"/>
      <c r="D322" s="291"/>
      <c r="E322" s="159">
        <v>2019</v>
      </c>
      <c r="F322" s="160"/>
      <c r="G322" s="161"/>
      <c r="H322" s="161"/>
      <c r="I322" s="161"/>
      <c r="J322" s="161"/>
      <c r="K322" s="162"/>
      <c r="L322" s="378"/>
      <c r="M322" s="20"/>
      <c r="N322" s="284"/>
      <c r="O322" s="413"/>
      <c r="P322" s="102"/>
    </row>
    <row r="323" spans="1:16" ht="16.2" thickBot="1" x14ac:dyDescent="0.35">
      <c r="A323" s="414"/>
      <c r="B323" s="417"/>
      <c r="C323" s="379"/>
      <c r="D323" s="292"/>
      <c r="E323" s="165">
        <v>2020</v>
      </c>
      <c r="F323" s="166"/>
      <c r="G323" s="167"/>
      <c r="H323" s="167"/>
      <c r="I323" s="167"/>
      <c r="J323" s="167"/>
      <c r="K323" s="168"/>
      <c r="L323" s="378"/>
      <c r="M323" s="23"/>
      <c r="N323" s="24"/>
      <c r="O323" s="413"/>
      <c r="P323" s="103"/>
    </row>
    <row r="324" spans="1:16" ht="15.6" x14ac:dyDescent="0.3">
      <c r="A324" s="414"/>
      <c r="B324" s="415" t="s">
        <v>36</v>
      </c>
      <c r="C324" s="442" t="s">
        <v>67</v>
      </c>
      <c r="D324" s="290"/>
      <c r="E324" s="153">
        <v>2014</v>
      </c>
      <c r="F324" s="154"/>
      <c r="G324" s="155"/>
      <c r="H324" s="155"/>
      <c r="I324" s="155"/>
      <c r="J324" s="155"/>
      <c r="K324" s="156"/>
      <c r="L324" s="378"/>
      <c r="M324" s="34"/>
      <c r="N324" s="13"/>
      <c r="O324" s="413"/>
      <c r="P324" s="101"/>
    </row>
    <row r="325" spans="1:16" ht="15.6" x14ac:dyDescent="0.3">
      <c r="A325" s="414"/>
      <c r="B325" s="416"/>
      <c r="C325" s="443"/>
      <c r="D325" s="291"/>
      <c r="E325" s="159">
        <v>2015</v>
      </c>
      <c r="F325" s="160"/>
      <c r="G325" s="161"/>
      <c r="H325" s="161"/>
      <c r="I325" s="161"/>
      <c r="J325" s="161"/>
      <c r="K325" s="162"/>
      <c r="L325" s="378"/>
      <c r="M325" s="20"/>
      <c r="N325" s="284"/>
      <c r="O325" s="413"/>
      <c r="P325" s="102"/>
    </row>
    <row r="326" spans="1:16" ht="15.6" x14ac:dyDescent="0.3">
      <c r="A326" s="414"/>
      <c r="B326" s="416"/>
      <c r="C326" s="443"/>
      <c r="D326" s="291"/>
      <c r="E326" s="159">
        <v>2016</v>
      </c>
      <c r="F326" s="160"/>
      <c r="G326" s="161"/>
      <c r="H326" s="161"/>
      <c r="I326" s="161"/>
      <c r="J326" s="161"/>
      <c r="K326" s="162"/>
      <c r="L326" s="378"/>
      <c r="M326" s="20"/>
      <c r="N326" s="284"/>
      <c r="O326" s="413"/>
      <c r="P326" s="102"/>
    </row>
    <row r="327" spans="1:16" ht="15.6" x14ac:dyDescent="0.3">
      <c r="A327" s="414"/>
      <c r="B327" s="416"/>
      <c r="C327" s="443"/>
      <c r="D327" s="291"/>
      <c r="E327" s="159">
        <v>2017</v>
      </c>
      <c r="F327" s="160"/>
      <c r="G327" s="161"/>
      <c r="H327" s="161"/>
      <c r="I327" s="161"/>
      <c r="J327" s="161"/>
      <c r="K327" s="162"/>
      <c r="L327" s="378"/>
      <c r="M327" s="20"/>
      <c r="N327" s="284"/>
      <c r="O327" s="413"/>
      <c r="P327" s="102"/>
    </row>
    <row r="328" spans="1:16" ht="15.6" x14ac:dyDescent="0.3">
      <c r="A328" s="414"/>
      <c r="B328" s="416"/>
      <c r="C328" s="443"/>
      <c r="D328" s="220">
        <v>4000</v>
      </c>
      <c r="E328" s="159">
        <v>2018</v>
      </c>
      <c r="F328" s="160"/>
      <c r="G328" s="161">
        <v>5200</v>
      </c>
      <c r="H328" s="161">
        <f>G328*0.3</f>
        <v>1560</v>
      </c>
      <c r="I328" s="161">
        <f>G328*0.45</f>
        <v>2340</v>
      </c>
      <c r="J328" s="161">
        <f>G328*0.05</f>
        <v>260</v>
      </c>
      <c r="K328" s="162">
        <f>G328*0.2</f>
        <v>1040</v>
      </c>
      <c r="L328" s="378"/>
      <c r="M328" s="20"/>
      <c r="N328" s="284"/>
      <c r="O328" s="413"/>
      <c r="P328" s="102"/>
    </row>
    <row r="329" spans="1:16" ht="15.6" x14ac:dyDescent="0.3">
      <c r="A329" s="414"/>
      <c r="B329" s="416"/>
      <c r="C329" s="443"/>
      <c r="D329" s="291"/>
      <c r="E329" s="159">
        <v>2019</v>
      </c>
      <c r="F329" s="160"/>
      <c r="G329" s="161"/>
      <c r="H329" s="161"/>
      <c r="I329" s="161"/>
      <c r="J329" s="161"/>
      <c r="K329" s="162"/>
      <c r="L329" s="378"/>
      <c r="M329" s="20"/>
      <c r="N329" s="284"/>
      <c r="O329" s="413"/>
      <c r="P329" s="102"/>
    </row>
    <row r="330" spans="1:16" ht="16.2" thickBot="1" x14ac:dyDescent="0.35">
      <c r="A330" s="414"/>
      <c r="B330" s="417"/>
      <c r="C330" s="444"/>
      <c r="D330" s="292"/>
      <c r="E330" s="165">
        <v>2020</v>
      </c>
      <c r="F330" s="166"/>
      <c r="G330" s="167"/>
      <c r="H330" s="167"/>
      <c r="I330" s="167"/>
      <c r="J330" s="167"/>
      <c r="K330" s="168"/>
      <c r="L330" s="378"/>
      <c r="M330" s="23"/>
      <c r="N330" s="24"/>
      <c r="O330" s="413"/>
      <c r="P330" s="103"/>
    </row>
    <row r="331" spans="1:16" ht="15.6" x14ac:dyDescent="0.3">
      <c r="A331" s="414"/>
      <c r="B331" s="415" t="s">
        <v>36</v>
      </c>
      <c r="C331" s="445" t="s">
        <v>151</v>
      </c>
      <c r="D331" s="222"/>
      <c r="E331" s="153">
        <v>2014</v>
      </c>
      <c r="F331" s="154"/>
      <c r="G331" s="155"/>
      <c r="H331" s="155"/>
      <c r="I331" s="155"/>
      <c r="J331" s="155"/>
      <c r="K331" s="156"/>
      <c r="L331" s="378"/>
      <c r="M331" s="34"/>
      <c r="N331" s="13"/>
      <c r="O331" s="413"/>
      <c r="P331" s="101"/>
    </row>
    <row r="332" spans="1:16" ht="15.6" x14ac:dyDescent="0.3">
      <c r="A332" s="414"/>
      <c r="B332" s="416"/>
      <c r="C332" s="446"/>
      <c r="D332" s="291"/>
      <c r="E332" s="159">
        <v>2015</v>
      </c>
      <c r="F332" s="160"/>
      <c r="G332" s="161"/>
      <c r="H332" s="161"/>
      <c r="I332" s="161"/>
      <c r="J332" s="161"/>
      <c r="K332" s="162"/>
      <c r="L332" s="378"/>
      <c r="M332" s="20"/>
      <c r="N332" s="284"/>
      <c r="O332" s="413"/>
      <c r="P332" s="102"/>
    </row>
    <row r="333" spans="1:16" ht="15.6" x14ac:dyDescent="0.3">
      <c r="A333" s="414"/>
      <c r="B333" s="416"/>
      <c r="C333" s="446"/>
      <c r="D333" s="291"/>
      <c r="E333" s="159">
        <v>2016</v>
      </c>
      <c r="F333" s="160"/>
      <c r="G333" s="161"/>
      <c r="H333" s="161"/>
      <c r="I333" s="161"/>
      <c r="J333" s="161"/>
      <c r="K333" s="162"/>
      <c r="L333" s="378"/>
      <c r="M333" s="20"/>
      <c r="N333" s="284"/>
      <c r="O333" s="413"/>
      <c r="P333" s="102"/>
    </row>
    <row r="334" spans="1:16" ht="15.6" x14ac:dyDescent="0.3">
      <c r="A334" s="414"/>
      <c r="B334" s="416"/>
      <c r="C334" s="446"/>
      <c r="D334" s="291"/>
      <c r="E334" s="159">
        <v>2017</v>
      </c>
      <c r="F334" s="160"/>
      <c r="G334" s="161"/>
      <c r="H334" s="161"/>
      <c r="I334" s="161"/>
      <c r="J334" s="161"/>
      <c r="K334" s="162"/>
      <c r="L334" s="378"/>
      <c r="M334" s="20"/>
      <c r="N334" s="284"/>
      <c r="O334" s="413"/>
      <c r="P334" s="102"/>
    </row>
    <row r="335" spans="1:16" ht="15.6" x14ac:dyDescent="0.3">
      <c r="A335" s="414"/>
      <c r="B335" s="416"/>
      <c r="C335" s="446"/>
      <c r="D335" s="291"/>
      <c r="E335" s="159">
        <v>2018</v>
      </c>
      <c r="F335" s="160"/>
      <c r="G335" s="161"/>
      <c r="H335" s="161"/>
      <c r="I335" s="161"/>
      <c r="J335" s="161"/>
      <c r="K335" s="162"/>
      <c r="L335" s="378"/>
      <c r="M335" s="20"/>
      <c r="N335" s="284"/>
      <c r="O335" s="413"/>
      <c r="P335" s="102"/>
    </row>
    <row r="336" spans="1:16" ht="15.6" x14ac:dyDescent="0.3">
      <c r="A336" s="414"/>
      <c r="B336" s="416"/>
      <c r="C336" s="446"/>
      <c r="D336" s="291"/>
      <c r="E336" s="159">
        <v>2019</v>
      </c>
      <c r="F336" s="160"/>
      <c r="G336" s="161"/>
      <c r="H336" s="161"/>
      <c r="I336" s="161"/>
      <c r="J336" s="161"/>
      <c r="K336" s="162"/>
      <c r="L336" s="378"/>
      <c r="M336" s="20"/>
      <c r="N336" s="284"/>
      <c r="O336" s="413"/>
      <c r="P336" s="102"/>
    </row>
    <row r="337" spans="1:16" ht="16.2" thickBot="1" x14ac:dyDescent="0.35">
      <c r="A337" s="414"/>
      <c r="B337" s="417"/>
      <c r="C337" s="447"/>
      <c r="D337" s="164">
        <v>6000</v>
      </c>
      <c r="E337" s="165">
        <v>2020</v>
      </c>
      <c r="F337" s="166"/>
      <c r="G337" s="167">
        <v>7800</v>
      </c>
      <c r="H337" s="161">
        <f>G337*0.3</f>
        <v>2340</v>
      </c>
      <c r="I337" s="161">
        <f>G337*0.45</f>
        <v>3510</v>
      </c>
      <c r="J337" s="161">
        <f>G337*0.05</f>
        <v>390</v>
      </c>
      <c r="K337" s="162">
        <f>G337*0.2</f>
        <v>1560</v>
      </c>
      <c r="L337" s="378"/>
      <c r="M337" s="23"/>
      <c r="N337" s="24"/>
      <c r="O337" s="413"/>
      <c r="P337" s="103"/>
    </row>
    <row r="338" spans="1:16" ht="15.6" x14ac:dyDescent="0.3">
      <c r="A338" s="414"/>
      <c r="B338" s="415" t="s">
        <v>36</v>
      </c>
      <c r="C338" s="377" t="s">
        <v>71</v>
      </c>
      <c r="D338" s="290"/>
      <c r="E338" s="153">
        <v>2014</v>
      </c>
      <c r="F338" s="154"/>
      <c r="G338" s="155"/>
      <c r="H338" s="155"/>
      <c r="I338" s="155"/>
      <c r="J338" s="155"/>
      <c r="K338" s="156"/>
      <c r="L338" s="378"/>
      <c r="M338" s="34"/>
      <c r="N338" s="13"/>
      <c r="O338" s="413"/>
      <c r="P338" s="101"/>
    </row>
    <row r="339" spans="1:16" ht="15.6" x14ac:dyDescent="0.3">
      <c r="A339" s="414"/>
      <c r="B339" s="416"/>
      <c r="C339" s="378"/>
      <c r="D339" s="291"/>
      <c r="E339" s="159">
        <v>2015</v>
      </c>
      <c r="F339" s="160"/>
      <c r="G339" s="161"/>
      <c r="H339" s="161"/>
      <c r="I339" s="161"/>
      <c r="J339" s="161"/>
      <c r="K339" s="162"/>
      <c r="L339" s="378"/>
      <c r="M339" s="20"/>
      <c r="N339" s="284"/>
      <c r="O339" s="413"/>
      <c r="P339" s="102"/>
    </row>
    <row r="340" spans="1:16" ht="15.6" x14ac:dyDescent="0.3">
      <c r="A340" s="414"/>
      <c r="B340" s="416"/>
      <c r="C340" s="378"/>
      <c r="D340" s="291"/>
      <c r="E340" s="159">
        <v>2016</v>
      </c>
      <c r="F340" s="160"/>
      <c r="G340" s="161"/>
      <c r="H340" s="161"/>
      <c r="I340" s="161"/>
      <c r="J340" s="161"/>
      <c r="K340" s="162"/>
      <c r="L340" s="378"/>
      <c r="M340" s="20"/>
      <c r="N340" s="284"/>
      <c r="O340" s="413"/>
      <c r="P340" s="102"/>
    </row>
    <row r="341" spans="1:16" ht="15.6" x14ac:dyDescent="0.3">
      <c r="A341" s="414"/>
      <c r="B341" s="416"/>
      <c r="C341" s="378"/>
      <c r="D341" s="220">
        <v>2000</v>
      </c>
      <c r="E341" s="159">
        <v>2017</v>
      </c>
      <c r="F341" s="160"/>
      <c r="G341" s="161">
        <v>2600</v>
      </c>
      <c r="H341" s="161">
        <f>G341*0.3</f>
        <v>780</v>
      </c>
      <c r="I341" s="161">
        <f>G341*0.45</f>
        <v>1170</v>
      </c>
      <c r="J341" s="161">
        <f>G341*0.05</f>
        <v>130</v>
      </c>
      <c r="K341" s="162">
        <f>G341*0.2</f>
        <v>520</v>
      </c>
      <c r="L341" s="378"/>
      <c r="M341" s="20"/>
      <c r="N341" s="284"/>
      <c r="O341" s="413"/>
      <c r="P341" s="102"/>
    </row>
    <row r="342" spans="1:16" ht="15.6" x14ac:dyDescent="0.3">
      <c r="A342" s="414"/>
      <c r="B342" s="416"/>
      <c r="C342" s="378"/>
      <c r="D342" s="291"/>
      <c r="E342" s="159">
        <v>2018</v>
      </c>
      <c r="F342" s="160"/>
      <c r="G342" s="161"/>
      <c r="H342" s="161"/>
      <c r="I342" s="161"/>
      <c r="J342" s="161"/>
      <c r="K342" s="162"/>
      <c r="L342" s="378"/>
      <c r="M342" s="20"/>
      <c r="N342" s="284"/>
      <c r="O342" s="413"/>
      <c r="P342" s="102"/>
    </row>
    <row r="343" spans="1:16" ht="15.6" x14ac:dyDescent="0.3">
      <c r="A343" s="414"/>
      <c r="B343" s="416"/>
      <c r="C343" s="378"/>
      <c r="D343" s="291"/>
      <c r="E343" s="159">
        <v>2019</v>
      </c>
      <c r="F343" s="160"/>
      <c r="G343" s="161"/>
      <c r="H343" s="161"/>
      <c r="I343" s="161"/>
      <c r="J343" s="161"/>
      <c r="K343" s="162"/>
      <c r="L343" s="378"/>
      <c r="M343" s="20"/>
      <c r="N343" s="284"/>
      <c r="O343" s="413"/>
      <c r="P343" s="102"/>
    </row>
    <row r="344" spans="1:16" ht="16.2" thickBot="1" x14ac:dyDescent="0.35">
      <c r="A344" s="414"/>
      <c r="B344" s="417"/>
      <c r="C344" s="379"/>
      <c r="D344" s="292"/>
      <c r="E344" s="165">
        <v>2020</v>
      </c>
      <c r="F344" s="166"/>
      <c r="G344" s="167"/>
      <c r="H344" s="167"/>
      <c r="I344" s="167"/>
      <c r="J344" s="167"/>
      <c r="K344" s="168"/>
      <c r="L344" s="378"/>
      <c r="M344" s="23"/>
      <c r="N344" s="24"/>
      <c r="O344" s="413"/>
      <c r="P344" s="103"/>
    </row>
    <row r="345" spans="1:16" ht="15.6" x14ac:dyDescent="0.3">
      <c r="A345" s="414"/>
      <c r="B345" s="415" t="s">
        <v>36</v>
      </c>
      <c r="C345" s="377" t="s">
        <v>74</v>
      </c>
      <c r="D345" s="290"/>
      <c r="E345" s="153">
        <v>2014</v>
      </c>
      <c r="F345" s="154"/>
      <c r="G345" s="155"/>
      <c r="H345" s="155"/>
      <c r="I345" s="155"/>
      <c r="J345" s="155"/>
      <c r="K345" s="156"/>
      <c r="L345" s="378"/>
      <c r="M345" s="34"/>
      <c r="N345" s="13"/>
      <c r="O345" s="413"/>
      <c r="P345" s="101"/>
    </row>
    <row r="346" spans="1:16" ht="15.6" x14ac:dyDescent="0.3">
      <c r="A346" s="414"/>
      <c r="B346" s="416"/>
      <c r="C346" s="378"/>
      <c r="D346" s="291"/>
      <c r="E346" s="159">
        <v>2015</v>
      </c>
      <c r="F346" s="160"/>
      <c r="G346" s="161"/>
      <c r="H346" s="161"/>
      <c r="I346" s="161"/>
      <c r="J346" s="161"/>
      <c r="K346" s="162"/>
      <c r="L346" s="378"/>
      <c r="M346" s="20"/>
      <c r="N346" s="284"/>
      <c r="O346" s="413"/>
      <c r="P346" s="102"/>
    </row>
    <row r="347" spans="1:16" ht="15.6" x14ac:dyDescent="0.3">
      <c r="A347" s="414"/>
      <c r="B347" s="416"/>
      <c r="C347" s="378"/>
      <c r="D347" s="291"/>
      <c r="E347" s="159">
        <v>2016</v>
      </c>
      <c r="F347" s="160"/>
      <c r="G347" s="161"/>
      <c r="H347" s="161"/>
      <c r="I347" s="161"/>
      <c r="J347" s="161"/>
      <c r="K347" s="162"/>
      <c r="L347" s="378"/>
      <c r="M347" s="20"/>
      <c r="N347" s="284"/>
      <c r="O347" s="413"/>
      <c r="P347" s="102"/>
    </row>
    <row r="348" spans="1:16" ht="15.6" x14ac:dyDescent="0.3">
      <c r="A348" s="414"/>
      <c r="B348" s="416"/>
      <c r="C348" s="378"/>
      <c r="D348" s="291"/>
      <c r="E348" s="159">
        <v>2017</v>
      </c>
      <c r="F348" s="160"/>
      <c r="G348" s="161"/>
      <c r="H348" s="161"/>
      <c r="I348" s="161"/>
      <c r="J348" s="161"/>
      <c r="K348" s="162"/>
      <c r="L348" s="378"/>
      <c r="M348" s="20"/>
      <c r="N348" s="284"/>
      <c r="O348" s="413"/>
      <c r="P348" s="102"/>
    </row>
    <row r="349" spans="1:16" ht="15.6" x14ac:dyDescent="0.3">
      <c r="A349" s="414"/>
      <c r="B349" s="416"/>
      <c r="C349" s="378"/>
      <c r="D349" s="220">
        <v>6000</v>
      </c>
      <c r="E349" s="159">
        <v>2018</v>
      </c>
      <c r="F349" s="160"/>
      <c r="G349" s="161">
        <v>7800</v>
      </c>
      <c r="H349" s="161">
        <f>G349*0.3</f>
        <v>2340</v>
      </c>
      <c r="I349" s="161">
        <f>G349*0.45</f>
        <v>3510</v>
      </c>
      <c r="J349" s="161">
        <f>G349*0.05</f>
        <v>390</v>
      </c>
      <c r="K349" s="162">
        <f>G349*0.2</f>
        <v>1560</v>
      </c>
      <c r="L349" s="378"/>
      <c r="M349" s="20"/>
      <c r="N349" s="284"/>
      <c r="O349" s="413"/>
      <c r="P349" s="102"/>
    </row>
    <row r="350" spans="1:16" ht="15.6" x14ac:dyDescent="0.3">
      <c r="A350" s="414"/>
      <c r="B350" s="416"/>
      <c r="C350" s="378"/>
      <c r="D350" s="291"/>
      <c r="E350" s="159">
        <v>2019</v>
      </c>
      <c r="F350" s="160"/>
      <c r="G350" s="161"/>
      <c r="H350" s="161"/>
      <c r="I350" s="161"/>
      <c r="J350" s="161"/>
      <c r="K350" s="162"/>
      <c r="L350" s="378"/>
      <c r="M350" s="20"/>
      <c r="N350" s="284"/>
      <c r="O350" s="413"/>
      <c r="P350" s="102"/>
    </row>
    <row r="351" spans="1:16" ht="16.2" thickBot="1" x14ac:dyDescent="0.35">
      <c r="A351" s="414"/>
      <c r="B351" s="417"/>
      <c r="C351" s="379"/>
      <c r="D351" s="292"/>
      <c r="E351" s="165">
        <v>2020</v>
      </c>
      <c r="F351" s="166"/>
      <c r="G351" s="167"/>
      <c r="H351" s="167"/>
      <c r="I351" s="167"/>
      <c r="J351" s="167"/>
      <c r="K351" s="168"/>
      <c r="L351" s="378"/>
      <c r="M351" s="23"/>
      <c r="N351" s="24"/>
      <c r="O351" s="413"/>
      <c r="P351" s="103"/>
    </row>
    <row r="352" spans="1:16" ht="15.6" x14ac:dyDescent="0.3">
      <c r="A352" s="414"/>
      <c r="B352" s="415" t="s">
        <v>36</v>
      </c>
      <c r="C352" s="377" t="s">
        <v>76</v>
      </c>
      <c r="D352" s="290"/>
      <c r="E352" s="153">
        <v>2014</v>
      </c>
      <c r="F352" s="154"/>
      <c r="G352" s="155"/>
      <c r="H352" s="155"/>
      <c r="I352" s="155"/>
      <c r="J352" s="155"/>
      <c r="K352" s="156"/>
      <c r="L352" s="378"/>
      <c r="M352" s="34"/>
      <c r="N352" s="13"/>
      <c r="O352" s="413"/>
      <c r="P352" s="101"/>
    </row>
    <row r="353" spans="1:16" ht="15.6" x14ac:dyDescent="0.3">
      <c r="A353" s="414"/>
      <c r="B353" s="416"/>
      <c r="C353" s="378"/>
      <c r="D353" s="291"/>
      <c r="E353" s="159">
        <v>2015</v>
      </c>
      <c r="F353" s="160"/>
      <c r="G353" s="161"/>
      <c r="H353" s="161"/>
      <c r="I353" s="161"/>
      <c r="J353" s="161"/>
      <c r="K353" s="162"/>
      <c r="L353" s="378"/>
      <c r="M353" s="20"/>
      <c r="N353" s="284"/>
      <c r="O353" s="413"/>
      <c r="P353" s="102"/>
    </row>
    <row r="354" spans="1:16" ht="15.6" x14ac:dyDescent="0.3">
      <c r="A354" s="414"/>
      <c r="B354" s="416"/>
      <c r="C354" s="378"/>
      <c r="D354" s="291"/>
      <c r="E354" s="159">
        <v>2016</v>
      </c>
      <c r="F354" s="160"/>
      <c r="G354" s="161"/>
      <c r="H354" s="161"/>
      <c r="I354" s="161"/>
      <c r="J354" s="161"/>
      <c r="K354" s="162"/>
      <c r="L354" s="378"/>
      <c r="M354" s="20"/>
      <c r="N354" s="284"/>
      <c r="O354" s="413"/>
      <c r="P354" s="102"/>
    </row>
    <row r="355" spans="1:16" ht="15.6" x14ac:dyDescent="0.3">
      <c r="A355" s="414"/>
      <c r="B355" s="416"/>
      <c r="C355" s="378"/>
      <c r="D355" s="291"/>
      <c r="E355" s="159">
        <v>2017</v>
      </c>
      <c r="F355" s="160"/>
      <c r="G355" s="161"/>
      <c r="H355" s="161"/>
      <c r="I355" s="161"/>
      <c r="J355" s="161"/>
      <c r="K355" s="162"/>
      <c r="L355" s="378"/>
      <c r="M355" s="20"/>
      <c r="N355" s="284"/>
      <c r="O355" s="413"/>
      <c r="P355" s="102"/>
    </row>
    <row r="356" spans="1:16" ht="15.6" x14ac:dyDescent="0.3">
      <c r="A356" s="414"/>
      <c r="B356" s="416"/>
      <c r="C356" s="378"/>
      <c r="D356" s="291"/>
      <c r="E356" s="159">
        <v>2018</v>
      </c>
      <c r="F356" s="160"/>
      <c r="G356" s="161"/>
      <c r="H356" s="161"/>
      <c r="I356" s="161"/>
      <c r="J356" s="161"/>
      <c r="K356" s="162"/>
      <c r="L356" s="378"/>
      <c r="M356" s="20"/>
      <c r="N356" s="284"/>
      <c r="O356" s="413"/>
      <c r="P356" s="102"/>
    </row>
    <row r="357" spans="1:16" ht="15.6" x14ac:dyDescent="0.3">
      <c r="A357" s="414"/>
      <c r="B357" s="416"/>
      <c r="C357" s="378"/>
      <c r="D357" s="220">
        <v>5000</v>
      </c>
      <c r="E357" s="159">
        <v>2019</v>
      </c>
      <c r="F357" s="160"/>
      <c r="G357" s="161">
        <v>6500</v>
      </c>
      <c r="H357" s="161">
        <f>G357*0.3</f>
        <v>1950</v>
      </c>
      <c r="I357" s="161">
        <f>G357*0.45</f>
        <v>2925</v>
      </c>
      <c r="J357" s="161">
        <f>G357*0.05</f>
        <v>325</v>
      </c>
      <c r="K357" s="162">
        <f>G357*0.2</f>
        <v>1300</v>
      </c>
      <c r="L357" s="378"/>
      <c r="M357" s="20"/>
      <c r="N357" s="284"/>
      <c r="O357" s="413"/>
      <c r="P357" s="102"/>
    </row>
    <row r="358" spans="1:16" ht="16.2" thickBot="1" x14ac:dyDescent="0.35">
      <c r="A358" s="414"/>
      <c r="B358" s="417"/>
      <c r="C358" s="379"/>
      <c r="D358" s="292"/>
      <c r="E358" s="165">
        <v>2020</v>
      </c>
      <c r="F358" s="166"/>
      <c r="G358" s="167"/>
      <c r="H358" s="167"/>
      <c r="I358" s="167"/>
      <c r="J358" s="167"/>
      <c r="K358" s="168"/>
      <c r="L358" s="378"/>
      <c r="M358" s="23"/>
      <c r="N358" s="24"/>
      <c r="O358" s="413"/>
      <c r="P358" s="103"/>
    </row>
    <row r="359" spans="1:16" ht="15.6" x14ac:dyDescent="0.3">
      <c r="A359" s="414"/>
      <c r="B359" s="415" t="s">
        <v>36</v>
      </c>
      <c r="C359" s="377" t="s">
        <v>81</v>
      </c>
      <c r="D359" s="290"/>
      <c r="E359" s="153">
        <v>2014</v>
      </c>
      <c r="F359" s="154"/>
      <c r="G359" s="155"/>
      <c r="H359" s="155"/>
      <c r="I359" s="155"/>
      <c r="J359" s="155"/>
      <c r="K359" s="156"/>
      <c r="L359" s="378"/>
      <c r="M359" s="34"/>
      <c r="N359" s="13"/>
      <c r="O359" s="413"/>
      <c r="P359" s="101"/>
    </row>
    <row r="360" spans="1:16" ht="15.6" x14ac:dyDescent="0.3">
      <c r="A360" s="414"/>
      <c r="B360" s="416"/>
      <c r="C360" s="378"/>
      <c r="D360" s="291"/>
      <c r="E360" s="159">
        <v>2015</v>
      </c>
      <c r="F360" s="160"/>
      <c r="G360" s="161"/>
      <c r="H360" s="161"/>
      <c r="I360" s="161"/>
      <c r="J360" s="161"/>
      <c r="K360" s="162"/>
      <c r="L360" s="378"/>
      <c r="M360" s="20"/>
      <c r="N360" s="284"/>
      <c r="O360" s="413"/>
      <c r="P360" s="102"/>
    </row>
    <row r="361" spans="1:16" ht="15.6" x14ac:dyDescent="0.3">
      <c r="A361" s="414"/>
      <c r="B361" s="416"/>
      <c r="C361" s="378"/>
      <c r="D361" s="291"/>
      <c r="E361" s="159">
        <v>2016</v>
      </c>
      <c r="F361" s="160"/>
      <c r="G361" s="161"/>
      <c r="H361" s="161"/>
      <c r="I361" s="161"/>
      <c r="J361" s="161"/>
      <c r="K361" s="162"/>
      <c r="L361" s="378"/>
      <c r="M361" s="20"/>
      <c r="N361" s="284"/>
      <c r="O361" s="413"/>
      <c r="P361" s="102"/>
    </row>
    <row r="362" spans="1:16" ht="15.6" x14ac:dyDescent="0.3">
      <c r="A362" s="414"/>
      <c r="B362" s="416"/>
      <c r="C362" s="378"/>
      <c r="D362" s="291"/>
      <c r="E362" s="159">
        <v>2017</v>
      </c>
      <c r="F362" s="160"/>
      <c r="G362" s="161"/>
      <c r="H362" s="161"/>
      <c r="I362" s="161"/>
      <c r="J362" s="161"/>
      <c r="K362" s="162"/>
      <c r="L362" s="378"/>
      <c r="M362" s="20"/>
      <c r="N362" s="284"/>
      <c r="O362" s="413"/>
      <c r="P362" s="102"/>
    </row>
    <row r="363" spans="1:16" ht="15.6" x14ac:dyDescent="0.3">
      <c r="A363" s="414"/>
      <c r="B363" s="416"/>
      <c r="C363" s="378"/>
      <c r="D363" s="291"/>
      <c r="E363" s="159">
        <v>2018</v>
      </c>
      <c r="F363" s="160"/>
      <c r="G363" s="161"/>
      <c r="H363" s="161"/>
      <c r="I363" s="161"/>
      <c r="J363" s="161"/>
      <c r="K363" s="162"/>
      <c r="L363" s="378"/>
      <c r="M363" s="20"/>
      <c r="N363" s="284"/>
      <c r="O363" s="413"/>
      <c r="P363" s="102"/>
    </row>
    <row r="364" spans="1:16" ht="15.6" x14ac:dyDescent="0.3">
      <c r="A364" s="414"/>
      <c r="B364" s="416"/>
      <c r="C364" s="378"/>
      <c r="D364" s="291"/>
      <c r="E364" s="159">
        <v>2019</v>
      </c>
      <c r="F364" s="160"/>
      <c r="G364" s="161"/>
      <c r="H364" s="161"/>
      <c r="I364" s="161"/>
      <c r="J364" s="161"/>
      <c r="K364" s="162"/>
      <c r="L364" s="378"/>
      <c r="M364" s="20"/>
      <c r="N364" s="284"/>
      <c r="O364" s="413"/>
      <c r="P364" s="102"/>
    </row>
    <row r="365" spans="1:16" ht="16.2" thickBot="1" x14ac:dyDescent="0.35">
      <c r="A365" s="414"/>
      <c r="B365" s="417"/>
      <c r="C365" s="379"/>
      <c r="D365" s="164">
        <v>4000</v>
      </c>
      <c r="E365" s="165">
        <v>2020</v>
      </c>
      <c r="F365" s="166"/>
      <c r="G365" s="167">
        <v>5200</v>
      </c>
      <c r="H365" s="161">
        <f>G365*0.3</f>
        <v>1560</v>
      </c>
      <c r="I365" s="161">
        <f>G365*0.45</f>
        <v>2340</v>
      </c>
      <c r="J365" s="161">
        <f>G365*0.05</f>
        <v>260</v>
      </c>
      <c r="K365" s="162">
        <f>G365*0.2</f>
        <v>1040</v>
      </c>
      <c r="L365" s="378"/>
      <c r="M365" s="23"/>
      <c r="N365" s="24"/>
      <c r="O365" s="413"/>
      <c r="P365" s="103"/>
    </row>
    <row r="366" spans="1:16" ht="15.6" x14ac:dyDescent="0.3">
      <c r="A366" s="414"/>
      <c r="B366" s="415" t="s">
        <v>36</v>
      </c>
      <c r="C366" s="377" t="s">
        <v>84</v>
      </c>
      <c r="D366" s="223"/>
      <c r="E366" s="153">
        <v>2014</v>
      </c>
      <c r="F366" s="154"/>
      <c r="G366" s="155"/>
      <c r="H366" s="155"/>
      <c r="I366" s="155"/>
      <c r="J366" s="155"/>
      <c r="K366" s="156"/>
      <c r="L366" s="378"/>
      <c r="M366" s="34"/>
      <c r="N366" s="13"/>
      <c r="O366" s="413"/>
      <c r="P366" s="101"/>
    </row>
    <row r="367" spans="1:16" ht="15.6" x14ac:dyDescent="0.3">
      <c r="A367" s="414"/>
      <c r="B367" s="416"/>
      <c r="C367" s="378"/>
      <c r="D367" s="220"/>
      <c r="E367" s="159">
        <v>2015</v>
      </c>
      <c r="F367" s="160"/>
      <c r="G367" s="161"/>
      <c r="H367" s="161"/>
      <c r="I367" s="161"/>
      <c r="J367" s="161"/>
      <c r="K367" s="162"/>
      <c r="L367" s="378"/>
      <c r="M367" s="20"/>
      <c r="N367" s="284"/>
      <c r="O367" s="413"/>
      <c r="P367" s="102"/>
    </row>
    <row r="368" spans="1:16" ht="15.6" x14ac:dyDescent="0.3">
      <c r="A368" s="414"/>
      <c r="B368" s="416"/>
      <c r="C368" s="378"/>
      <c r="D368" s="220"/>
      <c r="E368" s="159">
        <v>2016</v>
      </c>
      <c r="F368" s="160"/>
      <c r="G368" s="161"/>
      <c r="H368" s="161"/>
      <c r="I368" s="161"/>
      <c r="J368" s="161"/>
      <c r="K368" s="162"/>
      <c r="L368" s="378"/>
      <c r="M368" s="20"/>
      <c r="N368" s="284"/>
      <c r="O368" s="413"/>
      <c r="P368" s="102"/>
    </row>
    <row r="369" spans="1:16" ht="15.6" x14ac:dyDescent="0.3">
      <c r="A369" s="414"/>
      <c r="B369" s="416"/>
      <c r="C369" s="378"/>
      <c r="D369" s="220">
        <v>2000</v>
      </c>
      <c r="E369" s="159">
        <v>2017</v>
      </c>
      <c r="F369" s="160"/>
      <c r="G369" s="161">
        <v>2600</v>
      </c>
      <c r="H369" s="161">
        <f>G369*0.3</f>
        <v>780</v>
      </c>
      <c r="I369" s="161">
        <f>G369*0.45</f>
        <v>1170</v>
      </c>
      <c r="J369" s="161">
        <f>G369*0.05</f>
        <v>130</v>
      </c>
      <c r="K369" s="162">
        <f>G369*0.2</f>
        <v>520</v>
      </c>
      <c r="L369" s="378"/>
      <c r="M369" s="20"/>
      <c r="N369" s="284"/>
      <c r="O369" s="413"/>
      <c r="P369" s="102"/>
    </row>
    <row r="370" spans="1:16" ht="15.6" x14ac:dyDescent="0.3">
      <c r="A370" s="414"/>
      <c r="B370" s="416"/>
      <c r="C370" s="378"/>
      <c r="D370" s="220"/>
      <c r="E370" s="159">
        <v>2018</v>
      </c>
      <c r="F370" s="160"/>
      <c r="G370" s="161"/>
      <c r="H370" s="161"/>
      <c r="I370" s="161"/>
      <c r="J370" s="161"/>
      <c r="K370" s="162"/>
      <c r="L370" s="378"/>
      <c r="M370" s="20"/>
      <c r="N370" s="284"/>
      <c r="O370" s="413"/>
      <c r="P370" s="102"/>
    </row>
    <row r="371" spans="1:16" ht="15.6" x14ac:dyDescent="0.3">
      <c r="A371" s="414"/>
      <c r="B371" s="416"/>
      <c r="C371" s="378"/>
      <c r="D371" s="220"/>
      <c r="E371" s="159">
        <v>2019</v>
      </c>
      <c r="F371" s="160"/>
      <c r="G371" s="161"/>
      <c r="H371" s="161"/>
      <c r="I371" s="161"/>
      <c r="J371" s="161"/>
      <c r="K371" s="162"/>
      <c r="L371" s="378"/>
      <c r="M371" s="20"/>
      <c r="N371" s="284"/>
      <c r="O371" s="413"/>
      <c r="P371" s="102"/>
    </row>
    <row r="372" spans="1:16" ht="16.2" thickBot="1" x14ac:dyDescent="0.35">
      <c r="A372" s="414"/>
      <c r="B372" s="417"/>
      <c r="C372" s="379"/>
      <c r="D372" s="164"/>
      <c r="E372" s="165">
        <v>2020</v>
      </c>
      <c r="F372" s="166"/>
      <c r="G372" s="167"/>
      <c r="H372" s="167"/>
      <c r="I372" s="167"/>
      <c r="J372" s="167"/>
      <c r="K372" s="168"/>
      <c r="L372" s="378"/>
      <c r="M372" s="23"/>
      <c r="N372" s="24"/>
      <c r="O372" s="413"/>
      <c r="P372" s="103"/>
    </row>
    <row r="373" spans="1:16" ht="15.6" x14ac:dyDescent="0.3">
      <c r="A373" s="414"/>
      <c r="B373" s="415" t="s">
        <v>36</v>
      </c>
      <c r="C373" s="377" t="s">
        <v>89</v>
      </c>
      <c r="D373" s="223"/>
      <c r="E373" s="153">
        <v>2014</v>
      </c>
      <c r="F373" s="154"/>
      <c r="G373" s="155"/>
      <c r="H373" s="155"/>
      <c r="I373" s="155"/>
      <c r="J373" s="155"/>
      <c r="K373" s="156"/>
      <c r="L373" s="378"/>
      <c r="M373" s="34"/>
      <c r="N373" s="13"/>
      <c r="O373" s="413"/>
      <c r="P373" s="101"/>
    </row>
    <row r="374" spans="1:16" ht="15.6" x14ac:dyDescent="0.3">
      <c r="A374" s="414"/>
      <c r="B374" s="416"/>
      <c r="C374" s="378"/>
      <c r="D374" s="220"/>
      <c r="E374" s="159">
        <v>2015</v>
      </c>
      <c r="F374" s="160"/>
      <c r="G374" s="161"/>
      <c r="H374" s="161"/>
      <c r="I374" s="161"/>
      <c r="J374" s="161"/>
      <c r="K374" s="162"/>
      <c r="L374" s="378"/>
      <c r="M374" s="20"/>
      <c r="N374" s="284"/>
      <c r="O374" s="413"/>
      <c r="P374" s="102"/>
    </row>
    <row r="375" spans="1:16" ht="15.6" x14ac:dyDescent="0.3">
      <c r="A375" s="414"/>
      <c r="B375" s="416"/>
      <c r="C375" s="378"/>
      <c r="D375" s="220"/>
      <c r="E375" s="159">
        <v>2016</v>
      </c>
      <c r="F375" s="160"/>
      <c r="G375" s="161"/>
      <c r="H375" s="161"/>
      <c r="I375" s="161"/>
      <c r="J375" s="161"/>
      <c r="K375" s="162"/>
      <c r="L375" s="378"/>
      <c r="M375" s="20"/>
      <c r="N375" s="284"/>
      <c r="O375" s="413"/>
      <c r="P375" s="102"/>
    </row>
    <row r="376" spans="1:16" ht="15.6" x14ac:dyDescent="0.3">
      <c r="A376" s="414"/>
      <c r="B376" s="416"/>
      <c r="C376" s="378"/>
      <c r="D376" s="220"/>
      <c r="E376" s="159">
        <v>2017</v>
      </c>
      <c r="F376" s="160"/>
      <c r="G376" s="161"/>
      <c r="H376" s="161"/>
      <c r="I376" s="161"/>
      <c r="J376" s="161"/>
      <c r="K376" s="162"/>
      <c r="L376" s="378"/>
      <c r="M376" s="20"/>
      <c r="N376" s="284"/>
      <c r="O376" s="413"/>
      <c r="P376" s="102"/>
    </row>
    <row r="377" spans="1:16" ht="15.6" x14ac:dyDescent="0.3">
      <c r="A377" s="414"/>
      <c r="B377" s="416"/>
      <c r="C377" s="378"/>
      <c r="D377" s="220"/>
      <c r="E377" s="159">
        <v>2018</v>
      </c>
      <c r="F377" s="160"/>
      <c r="G377" s="161"/>
      <c r="H377" s="161"/>
      <c r="I377" s="161"/>
      <c r="J377" s="161"/>
      <c r="K377" s="162"/>
      <c r="L377" s="378"/>
      <c r="M377" s="20"/>
      <c r="N377" s="284"/>
      <c r="O377" s="413"/>
      <c r="P377" s="102"/>
    </row>
    <row r="378" spans="1:16" ht="15.6" x14ac:dyDescent="0.3">
      <c r="A378" s="414"/>
      <c r="B378" s="416"/>
      <c r="C378" s="378"/>
      <c r="D378" s="220"/>
      <c r="E378" s="159">
        <v>2019</v>
      </c>
      <c r="F378" s="160"/>
      <c r="G378" s="161"/>
      <c r="H378" s="161"/>
      <c r="I378" s="161"/>
      <c r="J378" s="161"/>
      <c r="K378" s="162"/>
      <c r="L378" s="378"/>
      <c r="M378" s="20"/>
      <c r="N378" s="284"/>
      <c r="O378" s="413"/>
      <c r="P378" s="102"/>
    </row>
    <row r="379" spans="1:16" ht="16.2" thickBot="1" x14ac:dyDescent="0.35">
      <c r="A379" s="414"/>
      <c r="B379" s="417"/>
      <c r="C379" s="379"/>
      <c r="D379" s="164">
        <v>2000</v>
      </c>
      <c r="E379" s="165">
        <v>2020</v>
      </c>
      <c r="F379" s="166"/>
      <c r="G379" s="167">
        <v>2600</v>
      </c>
      <c r="H379" s="161">
        <f>G379*0.3</f>
        <v>780</v>
      </c>
      <c r="I379" s="161">
        <f>G379*0.45</f>
        <v>1170</v>
      </c>
      <c r="J379" s="161">
        <f>G379*0.05</f>
        <v>130</v>
      </c>
      <c r="K379" s="162">
        <f>G379*0.2</f>
        <v>520</v>
      </c>
      <c r="L379" s="378"/>
      <c r="M379" s="23"/>
      <c r="N379" s="24"/>
      <c r="O379" s="413"/>
      <c r="P379" s="103"/>
    </row>
    <row r="380" spans="1:16" ht="15.6" x14ac:dyDescent="0.3">
      <c r="A380" s="414"/>
      <c r="B380" s="415" t="s">
        <v>36</v>
      </c>
      <c r="C380" s="377" t="s">
        <v>93</v>
      </c>
      <c r="D380" s="223"/>
      <c r="E380" s="153">
        <v>2014</v>
      </c>
      <c r="F380" s="154"/>
      <c r="G380" s="155"/>
      <c r="H380" s="155"/>
      <c r="I380" s="155"/>
      <c r="J380" s="155"/>
      <c r="K380" s="156"/>
      <c r="L380" s="378"/>
      <c r="M380" s="34"/>
      <c r="N380" s="13"/>
      <c r="O380" s="413"/>
      <c r="P380" s="101"/>
    </row>
    <row r="381" spans="1:16" ht="15.6" x14ac:dyDescent="0.3">
      <c r="A381" s="414"/>
      <c r="B381" s="416"/>
      <c r="C381" s="378"/>
      <c r="D381" s="220"/>
      <c r="E381" s="159">
        <v>2015</v>
      </c>
      <c r="F381" s="160"/>
      <c r="G381" s="161"/>
      <c r="H381" s="161"/>
      <c r="I381" s="161"/>
      <c r="J381" s="161"/>
      <c r="K381" s="162"/>
      <c r="L381" s="378"/>
      <c r="M381" s="20"/>
      <c r="N381" s="284"/>
      <c r="O381" s="413"/>
      <c r="P381" s="102"/>
    </row>
    <row r="382" spans="1:16" ht="15.6" x14ac:dyDescent="0.3">
      <c r="A382" s="414"/>
      <c r="B382" s="416"/>
      <c r="C382" s="378"/>
      <c r="D382" s="220"/>
      <c r="E382" s="159">
        <v>2016</v>
      </c>
      <c r="F382" s="160"/>
      <c r="G382" s="161"/>
      <c r="H382" s="161"/>
      <c r="I382" s="161"/>
      <c r="J382" s="161"/>
      <c r="K382" s="162"/>
      <c r="L382" s="378"/>
      <c r="M382" s="20"/>
      <c r="N382" s="284"/>
      <c r="O382" s="413"/>
      <c r="P382" s="102"/>
    </row>
    <row r="383" spans="1:16" ht="15.6" x14ac:dyDescent="0.3">
      <c r="A383" s="414"/>
      <c r="B383" s="416"/>
      <c r="C383" s="378"/>
      <c r="D383" s="220"/>
      <c r="E383" s="159">
        <v>2017</v>
      </c>
      <c r="F383" s="160"/>
      <c r="G383" s="161"/>
      <c r="H383" s="161"/>
      <c r="I383" s="161"/>
      <c r="J383" s="161"/>
      <c r="K383" s="162"/>
      <c r="L383" s="378"/>
      <c r="M383" s="20"/>
      <c r="N383" s="284"/>
      <c r="O383" s="413"/>
      <c r="P383" s="102"/>
    </row>
    <row r="384" spans="1:16" ht="15.6" x14ac:dyDescent="0.3">
      <c r="A384" s="414"/>
      <c r="B384" s="416"/>
      <c r="C384" s="378"/>
      <c r="D384" s="220"/>
      <c r="E384" s="159">
        <v>2018</v>
      </c>
      <c r="F384" s="160"/>
      <c r="G384" s="161"/>
      <c r="H384" s="161"/>
      <c r="I384" s="161"/>
      <c r="J384" s="161"/>
      <c r="K384" s="162"/>
      <c r="L384" s="378"/>
      <c r="M384" s="20"/>
      <c r="N384" s="284"/>
      <c r="O384" s="413"/>
      <c r="P384" s="102"/>
    </row>
    <row r="385" spans="1:16" ht="15.6" x14ac:dyDescent="0.3">
      <c r="A385" s="414"/>
      <c r="B385" s="416"/>
      <c r="C385" s="378"/>
      <c r="D385" s="220"/>
      <c r="E385" s="159">
        <v>2019</v>
      </c>
      <c r="F385" s="160"/>
      <c r="G385" s="161"/>
      <c r="H385" s="161"/>
      <c r="I385" s="161"/>
      <c r="J385" s="161"/>
      <c r="K385" s="162"/>
      <c r="L385" s="378"/>
      <c r="M385" s="20"/>
      <c r="N385" s="284"/>
      <c r="O385" s="413"/>
      <c r="P385" s="102"/>
    </row>
    <row r="386" spans="1:16" ht="16.2" thickBot="1" x14ac:dyDescent="0.35">
      <c r="A386" s="414"/>
      <c r="B386" s="417"/>
      <c r="C386" s="379"/>
      <c r="D386" s="164">
        <v>2000</v>
      </c>
      <c r="E386" s="165">
        <v>2020</v>
      </c>
      <c r="F386" s="166"/>
      <c r="G386" s="167">
        <v>2600</v>
      </c>
      <c r="H386" s="161">
        <f>G386*0.3</f>
        <v>780</v>
      </c>
      <c r="I386" s="161">
        <f>G386*0.45</f>
        <v>1170</v>
      </c>
      <c r="J386" s="161">
        <f>G386*0.05</f>
        <v>130</v>
      </c>
      <c r="K386" s="162">
        <f>G386*0.2</f>
        <v>520</v>
      </c>
      <c r="L386" s="378"/>
      <c r="M386" s="23"/>
      <c r="N386" s="24"/>
      <c r="O386" s="413"/>
      <c r="P386" s="103"/>
    </row>
    <row r="387" spans="1:16" ht="15.6" x14ac:dyDescent="0.3">
      <c r="A387" s="414"/>
      <c r="B387" s="415" t="s">
        <v>36</v>
      </c>
      <c r="C387" s="377" t="s">
        <v>97</v>
      </c>
      <c r="D387" s="223"/>
      <c r="E387" s="153">
        <v>2014</v>
      </c>
      <c r="F387" s="173"/>
      <c r="G387" s="155"/>
      <c r="H387" s="155"/>
      <c r="I387" s="155"/>
      <c r="J387" s="155"/>
      <c r="K387" s="156"/>
      <c r="L387" s="378"/>
      <c r="M387" s="37"/>
      <c r="N387" s="289"/>
      <c r="O387" s="413"/>
      <c r="P387" s="139"/>
    </row>
    <row r="388" spans="1:16" ht="15.6" x14ac:dyDescent="0.3">
      <c r="A388" s="414"/>
      <c r="B388" s="416"/>
      <c r="C388" s="378"/>
      <c r="D388" s="220"/>
      <c r="E388" s="159">
        <v>2015</v>
      </c>
      <c r="F388" s="173"/>
      <c r="G388" s="161"/>
      <c r="H388" s="161"/>
      <c r="I388" s="161"/>
      <c r="J388" s="161"/>
      <c r="K388" s="162"/>
      <c r="L388" s="378"/>
      <c r="M388" s="37"/>
      <c r="N388" s="289"/>
      <c r="O388" s="413"/>
      <c r="P388" s="139"/>
    </row>
    <row r="389" spans="1:16" ht="15.6" x14ac:dyDescent="0.3">
      <c r="A389" s="414"/>
      <c r="B389" s="416"/>
      <c r="C389" s="378"/>
      <c r="D389" s="220"/>
      <c r="E389" s="159">
        <v>2016</v>
      </c>
      <c r="F389" s="173"/>
      <c r="G389" s="161"/>
      <c r="H389" s="161"/>
      <c r="I389" s="161"/>
      <c r="J389" s="161"/>
      <c r="K389" s="162"/>
      <c r="L389" s="378"/>
      <c r="M389" s="37"/>
      <c r="N389" s="289"/>
      <c r="O389" s="413"/>
      <c r="P389" s="139"/>
    </row>
    <row r="390" spans="1:16" ht="15.6" x14ac:dyDescent="0.3">
      <c r="A390" s="414"/>
      <c r="B390" s="416"/>
      <c r="C390" s="378"/>
      <c r="D390" s="220"/>
      <c r="E390" s="159">
        <v>2017</v>
      </c>
      <c r="F390" s="173"/>
      <c r="G390" s="161"/>
      <c r="H390" s="161"/>
      <c r="I390" s="161"/>
      <c r="J390" s="161"/>
      <c r="K390" s="162"/>
      <c r="L390" s="378"/>
      <c r="M390" s="37"/>
      <c r="N390" s="289"/>
      <c r="O390" s="413"/>
      <c r="P390" s="139"/>
    </row>
    <row r="391" spans="1:16" ht="15.6" x14ac:dyDescent="0.3">
      <c r="A391" s="414"/>
      <c r="B391" s="416"/>
      <c r="C391" s="378"/>
      <c r="D391" s="220"/>
      <c r="E391" s="159">
        <v>2018</v>
      </c>
      <c r="F391" s="173"/>
      <c r="G391" s="161"/>
      <c r="H391" s="161"/>
      <c r="I391" s="161"/>
      <c r="J391" s="161"/>
      <c r="K391" s="162"/>
      <c r="L391" s="378"/>
      <c r="M391" s="37"/>
      <c r="N391" s="289"/>
      <c r="O391" s="413"/>
      <c r="P391" s="139"/>
    </row>
    <row r="392" spans="1:16" ht="15.6" x14ac:dyDescent="0.3">
      <c r="A392" s="414"/>
      <c r="B392" s="416"/>
      <c r="C392" s="378"/>
      <c r="D392" s="220"/>
      <c r="E392" s="159">
        <v>2019</v>
      </c>
      <c r="F392" s="173"/>
      <c r="G392" s="161"/>
      <c r="H392" s="161"/>
      <c r="I392" s="161"/>
      <c r="J392" s="161"/>
      <c r="K392" s="162"/>
      <c r="L392" s="378"/>
      <c r="M392" s="37"/>
      <c r="N392" s="289"/>
      <c r="O392" s="413"/>
      <c r="P392" s="139"/>
    </row>
    <row r="393" spans="1:16" ht="16.2" thickBot="1" x14ac:dyDescent="0.35">
      <c r="A393" s="414"/>
      <c r="B393" s="417"/>
      <c r="C393" s="379"/>
      <c r="D393" s="164">
        <v>2000</v>
      </c>
      <c r="E393" s="165">
        <v>2020</v>
      </c>
      <c r="F393" s="173"/>
      <c r="G393" s="167">
        <v>2600</v>
      </c>
      <c r="H393" s="161">
        <f>G393*0.3</f>
        <v>780</v>
      </c>
      <c r="I393" s="161">
        <f>G393*0.45</f>
        <v>1170</v>
      </c>
      <c r="J393" s="161">
        <f>G393*0.05</f>
        <v>130</v>
      </c>
      <c r="K393" s="162">
        <f>G393*0.2</f>
        <v>520</v>
      </c>
      <c r="L393" s="378"/>
      <c r="M393" s="37"/>
      <c r="N393" s="289"/>
      <c r="O393" s="413"/>
      <c r="P393" s="139"/>
    </row>
    <row r="394" spans="1:16" ht="15.6" x14ac:dyDescent="0.3">
      <c r="A394" s="414"/>
      <c r="B394" s="415" t="s">
        <v>36</v>
      </c>
      <c r="C394" s="377" t="s">
        <v>99</v>
      </c>
      <c r="D394" s="223"/>
      <c r="E394" s="153">
        <v>2014</v>
      </c>
      <c r="F394" s="154"/>
      <c r="G394" s="155"/>
      <c r="H394" s="155"/>
      <c r="I394" s="155"/>
      <c r="J394" s="155"/>
      <c r="K394" s="156"/>
      <c r="L394" s="378"/>
      <c r="M394" s="34"/>
      <c r="N394" s="13"/>
      <c r="O394" s="413"/>
      <c r="P394" s="101"/>
    </row>
    <row r="395" spans="1:16" ht="15.6" x14ac:dyDescent="0.3">
      <c r="A395" s="414"/>
      <c r="B395" s="416"/>
      <c r="C395" s="378"/>
      <c r="D395" s="220"/>
      <c r="E395" s="159">
        <v>2015</v>
      </c>
      <c r="F395" s="160"/>
      <c r="G395" s="161"/>
      <c r="H395" s="161"/>
      <c r="I395" s="161"/>
      <c r="J395" s="161"/>
      <c r="K395" s="162"/>
      <c r="L395" s="378"/>
      <c r="M395" s="20"/>
      <c r="N395" s="284"/>
      <c r="O395" s="413"/>
      <c r="P395" s="102"/>
    </row>
    <row r="396" spans="1:16" ht="15.6" x14ac:dyDescent="0.3">
      <c r="A396" s="414"/>
      <c r="B396" s="416"/>
      <c r="C396" s="378"/>
      <c r="D396" s="220"/>
      <c r="E396" s="159">
        <v>2016</v>
      </c>
      <c r="F396" s="160"/>
      <c r="G396" s="161"/>
      <c r="H396" s="161"/>
      <c r="I396" s="161"/>
      <c r="J396" s="161"/>
      <c r="K396" s="162"/>
      <c r="L396" s="378"/>
      <c r="M396" s="20"/>
      <c r="N396" s="284"/>
      <c r="O396" s="413"/>
      <c r="P396" s="102"/>
    </row>
    <row r="397" spans="1:16" ht="15.6" x14ac:dyDescent="0.3">
      <c r="A397" s="414"/>
      <c r="B397" s="416"/>
      <c r="C397" s="378"/>
      <c r="D397" s="220"/>
      <c r="E397" s="159">
        <v>2017</v>
      </c>
      <c r="F397" s="160"/>
      <c r="G397" s="161"/>
      <c r="H397" s="161"/>
      <c r="I397" s="161"/>
      <c r="J397" s="161"/>
      <c r="K397" s="162"/>
      <c r="L397" s="378"/>
      <c r="M397" s="20"/>
      <c r="N397" s="284"/>
      <c r="O397" s="413"/>
      <c r="P397" s="102"/>
    </row>
    <row r="398" spans="1:16" ht="15.6" x14ac:dyDescent="0.3">
      <c r="A398" s="414"/>
      <c r="B398" s="416"/>
      <c r="C398" s="378"/>
      <c r="D398" s="220"/>
      <c r="E398" s="159">
        <v>2018</v>
      </c>
      <c r="F398" s="160"/>
      <c r="G398" s="161"/>
      <c r="H398" s="161"/>
      <c r="I398" s="161"/>
      <c r="J398" s="161"/>
      <c r="K398" s="162"/>
      <c r="L398" s="378"/>
      <c r="M398" s="20"/>
      <c r="N398" s="284"/>
      <c r="O398" s="413"/>
      <c r="P398" s="102"/>
    </row>
    <row r="399" spans="1:16" ht="15.6" x14ac:dyDescent="0.3">
      <c r="A399" s="414"/>
      <c r="B399" s="416"/>
      <c r="C399" s="378"/>
      <c r="D399" s="220"/>
      <c r="E399" s="159">
        <v>2019</v>
      </c>
      <c r="F399" s="160"/>
      <c r="G399" s="161"/>
      <c r="H399" s="161"/>
      <c r="I399" s="161"/>
      <c r="J399" s="161"/>
      <c r="K399" s="162"/>
      <c r="L399" s="378"/>
      <c r="M399" s="20"/>
      <c r="N399" s="284"/>
      <c r="O399" s="413"/>
      <c r="P399" s="102"/>
    </row>
    <row r="400" spans="1:16" ht="16.2" thickBot="1" x14ac:dyDescent="0.35">
      <c r="A400" s="414"/>
      <c r="B400" s="417"/>
      <c r="C400" s="379"/>
      <c r="D400" s="164">
        <v>5000</v>
      </c>
      <c r="E400" s="165">
        <v>2020</v>
      </c>
      <c r="F400" s="166"/>
      <c r="G400" s="167">
        <v>6500</v>
      </c>
      <c r="H400" s="161">
        <f>G400*0.3</f>
        <v>1950</v>
      </c>
      <c r="I400" s="161">
        <f>G400*0.45</f>
        <v>2925</v>
      </c>
      <c r="J400" s="161">
        <f>G400*0.05</f>
        <v>325</v>
      </c>
      <c r="K400" s="162">
        <f>G400*0.2</f>
        <v>1300</v>
      </c>
      <c r="L400" s="378"/>
      <c r="M400" s="23"/>
      <c r="N400" s="24"/>
      <c r="O400" s="413"/>
      <c r="P400" s="103"/>
    </row>
    <row r="401" spans="1:16" ht="15.6" x14ac:dyDescent="0.3">
      <c r="A401" s="414"/>
      <c r="B401" s="415" t="s">
        <v>36</v>
      </c>
      <c r="C401" s="377" t="s">
        <v>102</v>
      </c>
      <c r="D401" s="223"/>
      <c r="E401" s="153">
        <v>2014</v>
      </c>
      <c r="F401" s="154"/>
      <c r="G401" s="155"/>
      <c r="H401" s="155"/>
      <c r="I401" s="155"/>
      <c r="J401" s="155"/>
      <c r="K401" s="156"/>
      <c r="L401" s="378"/>
      <c r="M401" s="34"/>
      <c r="N401" s="13"/>
      <c r="O401" s="413"/>
      <c r="P401" s="101"/>
    </row>
    <row r="402" spans="1:16" ht="15.6" x14ac:dyDescent="0.3">
      <c r="A402" s="414"/>
      <c r="B402" s="416"/>
      <c r="C402" s="378"/>
      <c r="D402" s="220"/>
      <c r="E402" s="159">
        <v>2015</v>
      </c>
      <c r="F402" s="160"/>
      <c r="G402" s="161"/>
      <c r="H402" s="161"/>
      <c r="I402" s="161"/>
      <c r="J402" s="161"/>
      <c r="K402" s="162"/>
      <c r="L402" s="378"/>
      <c r="M402" s="20"/>
      <c r="N402" s="284"/>
      <c r="O402" s="413"/>
      <c r="P402" s="102"/>
    </row>
    <row r="403" spans="1:16" ht="15.6" x14ac:dyDescent="0.3">
      <c r="A403" s="414"/>
      <c r="B403" s="416"/>
      <c r="C403" s="378"/>
      <c r="D403" s="220"/>
      <c r="E403" s="159">
        <v>2016</v>
      </c>
      <c r="F403" s="160"/>
      <c r="G403" s="161"/>
      <c r="H403" s="161"/>
      <c r="I403" s="161"/>
      <c r="J403" s="161"/>
      <c r="K403" s="162"/>
      <c r="L403" s="378"/>
      <c r="M403" s="20"/>
      <c r="N403" s="284"/>
      <c r="O403" s="413"/>
      <c r="P403" s="102"/>
    </row>
    <row r="404" spans="1:16" ht="15.6" x14ac:dyDescent="0.3">
      <c r="A404" s="414"/>
      <c r="B404" s="416"/>
      <c r="C404" s="378"/>
      <c r="D404" s="220"/>
      <c r="E404" s="159">
        <v>2017</v>
      </c>
      <c r="F404" s="160"/>
      <c r="G404" s="161"/>
      <c r="H404" s="161"/>
      <c r="I404" s="161"/>
      <c r="J404" s="161"/>
      <c r="K404" s="162"/>
      <c r="L404" s="378"/>
      <c r="M404" s="20"/>
      <c r="N404" s="284"/>
      <c r="O404" s="413"/>
      <c r="P404" s="102"/>
    </row>
    <row r="405" spans="1:16" ht="15.6" x14ac:dyDescent="0.3">
      <c r="A405" s="414"/>
      <c r="B405" s="416"/>
      <c r="C405" s="378"/>
      <c r="D405" s="220"/>
      <c r="E405" s="159">
        <v>2018</v>
      </c>
      <c r="F405" s="160"/>
      <c r="G405" s="161"/>
      <c r="H405" s="161"/>
      <c r="I405" s="161"/>
      <c r="J405" s="161"/>
      <c r="K405" s="162"/>
      <c r="L405" s="378"/>
      <c r="M405" s="20"/>
      <c r="N405" s="284"/>
      <c r="O405" s="413"/>
      <c r="P405" s="102"/>
    </row>
    <row r="406" spans="1:16" ht="15.6" x14ac:dyDescent="0.3">
      <c r="A406" s="414"/>
      <c r="B406" s="416"/>
      <c r="C406" s="378"/>
      <c r="D406" s="220">
        <v>4000</v>
      </c>
      <c r="E406" s="159">
        <v>2019</v>
      </c>
      <c r="F406" s="160"/>
      <c r="G406" s="161">
        <v>5200</v>
      </c>
      <c r="H406" s="161">
        <f>G406*0.3</f>
        <v>1560</v>
      </c>
      <c r="I406" s="161">
        <f>G406*0.45</f>
        <v>2340</v>
      </c>
      <c r="J406" s="161">
        <f>G406*0.05</f>
        <v>260</v>
      </c>
      <c r="K406" s="162">
        <f>G406*0.2</f>
        <v>1040</v>
      </c>
      <c r="L406" s="378"/>
      <c r="M406" s="20"/>
      <c r="N406" s="284"/>
      <c r="O406" s="413"/>
      <c r="P406" s="102"/>
    </row>
    <row r="407" spans="1:16" ht="16.2" thickBot="1" x14ac:dyDescent="0.35">
      <c r="A407" s="414"/>
      <c r="B407" s="417"/>
      <c r="C407" s="379"/>
      <c r="D407" s="164"/>
      <c r="E407" s="165">
        <v>2020</v>
      </c>
      <c r="F407" s="166"/>
      <c r="G407" s="167"/>
      <c r="H407" s="167"/>
      <c r="I407" s="167"/>
      <c r="J407" s="167"/>
      <c r="K407" s="168"/>
      <c r="L407" s="378"/>
      <c r="M407" s="23"/>
      <c r="N407" s="24"/>
      <c r="O407" s="413"/>
      <c r="P407" s="103"/>
    </row>
    <row r="408" spans="1:16" ht="15.6" x14ac:dyDescent="0.3">
      <c r="A408" s="414"/>
      <c r="B408" s="415" t="s">
        <v>36</v>
      </c>
      <c r="C408" s="377" t="s">
        <v>106</v>
      </c>
      <c r="D408" s="223"/>
      <c r="E408" s="153">
        <v>2014</v>
      </c>
      <c r="F408" s="154"/>
      <c r="G408" s="155"/>
      <c r="H408" s="155"/>
      <c r="I408" s="155"/>
      <c r="J408" s="155"/>
      <c r="K408" s="156"/>
      <c r="L408" s="378"/>
      <c r="M408" s="34"/>
      <c r="N408" s="13"/>
      <c r="O408" s="413"/>
      <c r="P408" s="101"/>
    </row>
    <row r="409" spans="1:16" ht="15.6" x14ac:dyDescent="0.3">
      <c r="A409" s="414"/>
      <c r="B409" s="416"/>
      <c r="C409" s="378"/>
      <c r="D409" s="220"/>
      <c r="E409" s="159">
        <v>2015</v>
      </c>
      <c r="F409" s="160"/>
      <c r="G409" s="161"/>
      <c r="H409" s="161"/>
      <c r="I409" s="161"/>
      <c r="J409" s="161"/>
      <c r="K409" s="162"/>
      <c r="L409" s="378"/>
      <c r="M409" s="20"/>
      <c r="N409" s="284"/>
      <c r="O409" s="413"/>
      <c r="P409" s="102"/>
    </row>
    <row r="410" spans="1:16" ht="15.6" x14ac:dyDescent="0.3">
      <c r="A410" s="414"/>
      <c r="B410" s="416"/>
      <c r="C410" s="378"/>
      <c r="D410" s="220"/>
      <c r="E410" s="159">
        <v>2016</v>
      </c>
      <c r="F410" s="160"/>
      <c r="G410" s="161"/>
      <c r="H410" s="161"/>
      <c r="I410" s="161"/>
      <c r="J410" s="161"/>
      <c r="K410" s="162"/>
      <c r="L410" s="378"/>
      <c r="M410" s="20"/>
      <c r="N410" s="284"/>
      <c r="O410" s="413"/>
      <c r="P410" s="102"/>
    </row>
    <row r="411" spans="1:16" ht="15.6" x14ac:dyDescent="0.3">
      <c r="A411" s="414"/>
      <c r="B411" s="416"/>
      <c r="C411" s="378"/>
      <c r="D411" s="220"/>
      <c r="E411" s="159">
        <v>2017</v>
      </c>
      <c r="F411" s="160"/>
      <c r="G411" s="161"/>
      <c r="H411" s="161"/>
      <c r="I411" s="161"/>
      <c r="J411" s="161"/>
      <c r="K411" s="162"/>
      <c r="L411" s="378"/>
      <c r="M411" s="20"/>
      <c r="N411" s="284"/>
      <c r="O411" s="413"/>
      <c r="P411" s="102"/>
    </row>
    <row r="412" spans="1:16" ht="15.6" x14ac:dyDescent="0.3">
      <c r="A412" s="414"/>
      <c r="B412" s="416"/>
      <c r="C412" s="378"/>
      <c r="D412" s="220"/>
      <c r="E412" s="159">
        <v>2018</v>
      </c>
      <c r="F412" s="160"/>
      <c r="G412" s="161"/>
      <c r="H412" s="161"/>
      <c r="I412" s="161"/>
      <c r="J412" s="161"/>
      <c r="K412" s="162"/>
      <c r="L412" s="378"/>
      <c r="M412" s="20"/>
      <c r="N412" s="284"/>
      <c r="O412" s="413"/>
      <c r="P412" s="102"/>
    </row>
    <row r="413" spans="1:16" ht="15.6" x14ac:dyDescent="0.3">
      <c r="A413" s="414"/>
      <c r="B413" s="416"/>
      <c r="C413" s="378"/>
      <c r="D413" s="220">
        <v>5000</v>
      </c>
      <c r="E413" s="159">
        <v>2019</v>
      </c>
      <c r="F413" s="160"/>
      <c r="G413" s="161">
        <v>6500</v>
      </c>
      <c r="H413" s="161">
        <f>G413*0.3</f>
        <v>1950</v>
      </c>
      <c r="I413" s="161">
        <f>G413*0.45</f>
        <v>2925</v>
      </c>
      <c r="J413" s="161">
        <f>G413*0.05</f>
        <v>325</v>
      </c>
      <c r="K413" s="162">
        <f>G413*0.2</f>
        <v>1300</v>
      </c>
      <c r="L413" s="378"/>
      <c r="M413" s="20"/>
      <c r="N413" s="284"/>
      <c r="O413" s="413"/>
      <c r="P413" s="102"/>
    </row>
    <row r="414" spans="1:16" ht="16.2" thickBot="1" x14ac:dyDescent="0.35">
      <c r="A414" s="414"/>
      <c r="B414" s="417"/>
      <c r="C414" s="379"/>
      <c r="D414" s="164"/>
      <c r="E414" s="165">
        <v>2020</v>
      </c>
      <c r="F414" s="166"/>
      <c r="G414" s="167"/>
      <c r="H414" s="167"/>
      <c r="I414" s="167"/>
      <c r="J414" s="167"/>
      <c r="K414" s="168"/>
      <c r="L414" s="378"/>
      <c r="M414" s="23"/>
      <c r="N414" s="24"/>
      <c r="O414" s="413"/>
      <c r="P414" s="103"/>
    </row>
    <row r="415" spans="1:16" ht="15.6" x14ac:dyDescent="0.3">
      <c r="A415" s="414"/>
      <c r="B415" s="415" t="s">
        <v>36</v>
      </c>
      <c r="C415" s="377" t="s">
        <v>152</v>
      </c>
      <c r="D415" s="223"/>
      <c r="E415" s="153">
        <v>2014</v>
      </c>
      <c r="F415" s="154"/>
      <c r="G415" s="155"/>
      <c r="H415" s="155"/>
      <c r="I415" s="155"/>
      <c r="J415" s="155"/>
      <c r="K415" s="156"/>
      <c r="L415" s="378"/>
      <c r="M415" s="34"/>
      <c r="N415" s="13"/>
      <c r="O415" s="413"/>
      <c r="P415" s="101"/>
    </row>
    <row r="416" spans="1:16" ht="15.6" x14ac:dyDescent="0.3">
      <c r="A416" s="414"/>
      <c r="B416" s="416"/>
      <c r="C416" s="378"/>
      <c r="D416" s="220"/>
      <c r="E416" s="159">
        <v>2015</v>
      </c>
      <c r="F416" s="160"/>
      <c r="G416" s="161"/>
      <c r="H416" s="161"/>
      <c r="I416" s="161"/>
      <c r="J416" s="161"/>
      <c r="K416" s="162"/>
      <c r="L416" s="378"/>
      <c r="M416" s="20"/>
      <c r="N416" s="284"/>
      <c r="O416" s="413"/>
      <c r="P416" s="102"/>
    </row>
    <row r="417" spans="1:16" ht="15.6" x14ac:dyDescent="0.3">
      <c r="A417" s="414"/>
      <c r="B417" s="416"/>
      <c r="C417" s="378"/>
      <c r="D417" s="220">
        <v>5000</v>
      </c>
      <c r="E417" s="159">
        <v>2016</v>
      </c>
      <c r="F417" s="160"/>
      <c r="G417" s="161">
        <v>6500</v>
      </c>
      <c r="H417" s="161">
        <f>G417*0.3</f>
        <v>1950</v>
      </c>
      <c r="I417" s="161">
        <f>G417*0.45</f>
        <v>2925</v>
      </c>
      <c r="J417" s="161">
        <f>G417*0.05</f>
        <v>325</v>
      </c>
      <c r="K417" s="162">
        <f>G417*0.2</f>
        <v>1300</v>
      </c>
      <c r="L417" s="378"/>
      <c r="M417" s="20"/>
      <c r="N417" s="284"/>
      <c r="O417" s="413"/>
      <c r="P417" s="102"/>
    </row>
    <row r="418" spans="1:16" ht="15.6" x14ac:dyDescent="0.3">
      <c r="A418" s="414"/>
      <c r="B418" s="416"/>
      <c r="C418" s="378"/>
      <c r="D418" s="220">
        <v>10000</v>
      </c>
      <c r="E418" s="159">
        <v>2017</v>
      </c>
      <c r="F418" s="160"/>
      <c r="G418" s="161">
        <v>13000</v>
      </c>
      <c r="H418" s="161">
        <f t="shared" ref="H418:H421" si="57">G418*0.3</f>
        <v>3900</v>
      </c>
      <c r="I418" s="161">
        <f t="shared" ref="I418:I421" si="58">G418*0.45</f>
        <v>5850</v>
      </c>
      <c r="J418" s="161">
        <f t="shared" ref="J418:J421" si="59">G418*0.05</f>
        <v>650</v>
      </c>
      <c r="K418" s="162">
        <f t="shared" ref="K418:K421" si="60">G418*0.2</f>
        <v>2600</v>
      </c>
      <c r="L418" s="378"/>
      <c r="M418" s="20"/>
      <c r="N418" s="284"/>
      <c r="O418" s="413"/>
      <c r="P418" s="102"/>
    </row>
    <row r="419" spans="1:16" ht="15.6" x14ac:dyDescent="0.3">
      <c r="A419" s="414"/>
      <c r="B419" s="416"/>
      <c r="C419" s="378"/>
      <c r="D419" s="220">
        <v>20000</v>
      </c>
      <c r="E419" s="159">
        <v>2018</v>
      </c>
      <c r="F419" s="160"/>
      <c r="G419" s="161">
        <v>26000</v>
      </c>
      <c r="H419" s="161">
        <f t="shared" si="57"/>
        <v>7800</v>
      </c>
      <c r="I419" s="161">
        <f t="shared" si="58"/>
        <v>11700</v>
      </c>
      <c r="J419" s="161">
        <f t="shared" si="59"/>
        <v>1300</v>
      </c>
      <c r="K419" s="162">
        <f t="shared" si="60"/>
        <v>5200</v>
      </c>
      <c r="L419" s="378"/>
      <c r="M419" s="20"/>
      <c r="N419" s="284"/>
      <c r="O419" s="413"/>
      <c r="P419" s="102"/>
    </row>
    <row r="420" spans="1:16" ht="15.6" x14ac:dyDescent="0.3">
      <c r="A420" s="414"/>
      <c r="B420" s="416"/>
      <c r="C420" s="378"/>
      <c r="D420" s="220">
        <v>30000</v>
      </c>
      <c r="E420" s="159">
        <v>2019</v>
      </c>
      <c r="F420" s="160"/>
      <c r="G420" s="161">
        <v>39000</v>
      </c>
      <c r="H420" s="161">
        <f t="shared" si="57"/>
        <v>11700</v>
      </c>
      <c r="I420" s="161">
        <f t="shared" si="58"/>
        <v>17550</v>
      </c>
      <c r="J420" s="161">
        <f t="shared" si="59"/>
        <v>1950</v>
      </c>
      <c r="K420" s="162">
        <f t="shared" si="60"/>
        <v>7800</v>
      </c>
      <c r="L420" s="378"/>
      <c r="M420" s="20"/>
      <c r="N420" s="284"/>
      <c r="O420" s="413"/>
      <c r="P420" s="102"/>
    </row>
    <row r="421" spans="1:16" ht="16.2" thickBot="1" x14ac:dyDescent="0.35">
      <c r="A421" s="414"/>
      <c r="B421" s="417"/>
      <c r="C421" s="379"/>
      <c r="D421" s="164">
        <v>50000</v>
      </c>
      <c r="E421" s="165">
        <v>2020</v>
      </c>
      <c r="F421" s="166"/>
      <c r="G421" s="167">
        <v>65000</v>
      </c>
      <c r="H421" s="161">
        <f t="shared" si="57"/>
        <v>19500</v>
      </c>
      <c r="I421" s="161">
        <f t="shared" si="58"/>
        <v>29250</v>
      </c>
      <c r="J421" s="161">
        <f t="shared" si="59"/>
        <v>3250</v>
      </c>
      <c r="K421" s="162">
        <f t="shared" si="60"/>
        <v>13000</v>
      </c>
      <c r="L421" s="379"/>
      <c r="M421" s="23"/>
      <c r="N421" s="24"/>
      <c r="O421" s="521"/>
      <c r="P421" s="103"/>
    </row>
    <row r="422" spans="1:16" s="96" customFormat="1" ht="16.2" thickBot="1" x14ac:dyDescent="0.35">
      <c r="A422" s="410" t="s">
        <v>37</v>
      </c>
      <c r="B422" s="473"/>
      <c r="C422" s="473"/>
      <c r="D422" s="473"/>
      <c r="E422" s="473"/>
      <c r="F422" s="473"/>
      <c r="G422" s="473"/>
      <c r="H422" s="473"/>
      <c r="I422" s="473"/>
      <c r="J422" s="473"/>
      <c r="K422" s="473"/>
      <c r="L422" s="505"/>
      <c r="M422" s="505"/>
      <c r="N422" s="505"/>
      <c r="O422" s="506"/>
      <c r="P422" s="104"/>
    </row>
    <row r="423" spans="1:16" ht="15.6" x14ac:dyDescent="0.3">
      <c r="A423" s="440" t="s">
        <v>38</v>
      </c>
      <c r="B423" s="481" t="s">
        <v>39</v>
      </c>
      <c r="C423" s="408" t="s">
        <v>123</v>
      </c>
      <c r="D423" s="113">
        <f t="shared" ref="D423:D429" si="61">D430+D437+D444+D451+D458+D465+D472+D479+D486+D507+D514+D521+D528</f>
        <v>7000</v>
      </c>
      <c r="E423" s="11">
        <v>2014</v>
      </c>
      <c r="F423" s="34"/>
      <c r="G423" s="40">
        <f>G430+G437+G444+G451+G458+G465+G472+G479+G486+G507+G514+G521+G528</f>
        <v>48000</v>
      </c>
      <c r="H423" s="40">
        <f t="shared" ref="H423:K423" si="62">H430+H437+H444+H451+H458+H465+H472+H479+H486+H507+H514+H521+H528</f>
        <v>14400</v>
      </c>
      <c r="I423" s="40">
        <f t="shared" si="62"/>
        <v>26400</v>
      </c>
      <c r="J423" s="40">
        <f t="shared" si="62"/>
        <v>2400</v>
      </c>
      <c r="K423" s="115">
        <f t="shared" si="62"/>
        <v>4800</v>
      </c>
      <c r="L423" s="114"/>
      <c r="M423" s="20"/>
      <c r="N423" s="383" t="s">
        <v>40</v>
      </c>
      <c r="O423" s="437" t="s">
        <v>41</v>
      </c>
      <c r="P423" s="458" t="s">
        <v>121</v>
      </c>
    </row>
    <row r="424" spans="1:16" ht="15.6" x14ac:dyDescent="0.3">
      <c r="A424" s="440"/>
      <c r="B424" s="482"/>
      <c r="C424" s="404"/>
      <c r="D424" s="58">
        <f t="shared" si="61"/>
        <v>10000</v>
      </c>
      <c r="E424" s="17">
        <v>2015</v>
      </c>
      <c r="F424" s="20"/>
      <c r="G424" s="108">
        <f t="shared" ref="G424:K429" si="63">G431+G438+G445+G452+G459+G466+G473+G480+G487+G508+G515+G522+G529</f>
        <v>31500</v>
      </c>
      <c r="H424" s="108">
        <f t="shared" si="63"/>
        <v>9450</v>
      </c>
      <c r="I424" s="108">
        <f t="shared" si="63"/>
        <v>17325</v>
      </c>
      <c r="J424" s="108">
        <f t="shared" si="63"/>
        <v>1575</v>
      </c>
      <c r="K424" s="116">
        <f t="shared" si="63"/>
        <v>3150</v>
      </c>
      <c r="L424" s="114"/>
      <c r="M424" s="20"/>
      <c r="N424" s="383"/>
      <c r="O424" s="437"/>
      <c r="P424" s="459"/>
    </row>
    <row r="425" spans="1:16" ht="15.6" x14ac:dyDescent="0.3">
      <c r="A425" s="440"/>
      <c r="B425" s="482"/>
      <c r="C425" s="404"/>
      <c r="D425" s="58">
        <f t="shared" si="61"/>
        <v>20000</v>
      </c>
      <c r="E425" s="17">
        <v>2016</v>
      </c>
      <c r="F425" s="20"/>
      <c r="G425" s="108">
        <f t="shared" si="63"/>
        <v>66000</v>
      </c>
      <c r="H425" s="108">
        <f t="shared" si="63"/>
        <v>19800</v>
      </c>
      <c r="I425" s="108">
        <f t="shared" si="63"/>
        <v>36300</v>
      </c>
      <c r="J425" s="108">
        <f t="shared" si="63"/>
        <v>3300</v>
      </c>
      <c r="K425" s="116">
        <f t="shared" si="63"/>
        <v>6600</v>
      </c>
      <c r="L425" s="114"/>
      <c r="M425" s="20"/>
      <c r="N425" s="383"/>
      <c r="O425" s="437"/>
      <c r="P425" s="459"/>
    </row>
    <row r="426" spans="1:16" ht="15.6" x14ac:dyDescent="0.3">
      <c r="A426" s="440"/>
      <c r="B426" s="482"/>
      <c r="C426" s="404"/>
      <c r="D426" s="58">
        <f t="shared" si="61"/>
        <v>20000</v>
      </c>
      <c r="E426" s="17">
        <v>2017</v>
      </c>
      <c r="F426" s="20"/>
      <c r="G426" s="108">
        <f t="shared" si="63"/>
        <v>69000</v>
      </c>
      <c r="H426" s="108">
        <f t="shared" si="63"/>
        <v>20700</v>
      </c>
      <c r="I426" s="108">
        <f t="shared" si="63"/>
        <v>37950</v>
      </c>
      <c r="J426" s="108">
        <f t="shared" si="63"/>
        <v>3450</v>
      </c>
      <c r="K426" s="116">
        <f t="shared" si="63"/>
        <v>6900</v>
      </c>
      <c r="L426" s="114"/>
      <c r="M426" s="20"/>
      <c r="N426" s="383"/>
      <c r="O426" s="437"/>
      <c r="P426" s="459"/>
    </row>
    <row r="427" spans="1:16" ht="15.6" x14ac:dyDescent="0.3">
      <c r="A427" s="440"/>
      <c r="B427" s="482"/>
      <c r="C427" s="404"/>
      <c r="D427" s="58">
        <f t="shared" si="61"/>
        <v>20000</v>
      </c>
      <c r="E427" s="17">
        <v>2018</v>
      </c>
      <c r="F427" s="20"/>
      <c r="G427" s="108">
        <f t="shared" si="63"/>
        <v>72000</v>
      </c>
      <c r="H427" s="108">
        <f t="shared" si="63"/>
        <v>21600</v>
      </c>
      <c r="I427" s="108">
        <f t="shared" si="63"/>
        <v>39600</v>
      </c>
      <c r="J427" s="108">
        <f t="shared" si="63"/>
        <v>3600</v>
      </c>
      <c r="K427" s="116">
        <f t="shared" si="63"/>
        <v>7200</v>
      </c>
      <c r="L427" s="114"/>
      <c r="M427" s="20"/>
      <c r="N427" s="383"/>
      <c r="O427" s="437"/>
      <c r="P427" s="459"/>
    </row>
    <row r="428" spans="1:16" ht="15.6" x14ac:dyDescent="0.3">
      <c r="A428" s="440"/>
      <c r="B428" s="482"/>
      <c r="C428" s="404"/>
      <c r="D428" s="58">
        <f t="shared" si="61"/>
        <v>20000</v>
      </c>
      <c r="E428" s="17">
        <v>2019</v>
      </c>
      <c r="F428" s="20"/>
      <c r="G428" s="108">
        <f t="shared" si="63"/>
        <v>75000</v>
      </c>
      <c r="H428" s="108">
        <f t="shared" si="63"/>
        <v>22500</v>
      </c>
      <c r="I428" s="108">
        <f t="shared" si="63"/>
        <v>41250</v>
      </c>
      <c r="J428" s="108">
        <f t="shared" si="63"/>
        <v>3750</v>
      </c>
      <c r="K428" s="116">
        <f t="shared" si="63"/>
        <v>7500</v>
      </c>
      <c r="L428" s="114"/>
      <c r="M428" s="20"/>
      <c r="N428" s="383"/>
      <c r="O428" s="437"/>
      <c r="P428" s="459"/>
    </row>
    <row r="429" spans="1:16" ht="16.2" thickBot="1" x14ac:dyDescent="0.35">
      <c r="A429" s="440"/>
      <c r="B429" s="483"/>
      <c r="C429" s="409"/>
      <c r="D429" s="65">
        <f t="shared" si="61"/>
        <v>35000</v>
      </c>
      <c r="E429" s="22">
        <v>2020</v>
      </c>
      <c r="F429" s="23"/>
      <c r="G429" s="117">
        <f t="shared" si="63"/>
        <v>108000</v>
      </c>
      <c r="H429" s="117">
        <f t="shared" si="63"/>
        <v>32400</v>
      </c>
      <c r="I429" s="117">
        <f t="shared" si="63"/>
        <v>59400</v>
      </c>
      <c r="J429" s="117">
        <f t="shared" si="63"/>
        <v>5400</v>
      </c>
      <c r="K429" s="118">
        <f t="shared" si="63"/>
        <v>10800</v>
      </c>
      <c r="L429" s="114"/>
      <c r="M429" s="20"/>
      <c r="N429" s="383"/>
      <c r="O429" s="437"/>
      <c r="P429" s="459"/>
    </row>
    <row r="430" spans="1:16" ht="78" customHeight="1" x14ac:dyDescent="0.3">
      <c r="A430" s="440"/>
      <c r="B430" s="374" t="s">
        <v>280</v>
      </c>
      <c r="C430" s="377" t="s">
        <v>64</v>
      </c>
      <c r="D430" s="152"/>
      <c r="E430" s="153">
        <v>2014</v>
      </c>
      <c r="F430" s="154"/>
      <c r="G430" s="155">
        <f>SUM(H430:K430)</f>
        <v>0</v>
      </c>
      <c r="H430" s="155"/>
      <c r="I430" s="155"/>
      <c r="J430" s="155"/>
      <c r="K430" s="157"/>
      <c r="L430" s="395" t="s">
        <v>154</v>
      </c>
      <c r="M430" s="20"/>
      <c r="N430" s="383"/>
      <c r="O430" s="437"/>
      <c r="P430" s="459"/>
    </row>
    <row r="431" spans="1:16" ht="15.6" x14ac:dyDescent="0.3">
      <c r="A431" s="440"/>
      <c r="B431" s="375"/>
      <c r="C431" s="378"/>
      <c r="D431" s="158"/>
      <c r="E431" s="159">
        <v>2015</v>
      </c>
      <c r="F431" s="160"/>
      <c r="G431" s="161">
        <f t="shared" ref="G431:G533" si="64">SUM(H431:K431)</f>
        <v>0</v>
      </c>
      <c r="H431" s="161"/>
      <c r="I431" s="161"/>
      <c r="J431" s="161"/>
      <c r="K431" s="163"/>
      <c r="L431" s="396"/>
      <c r="M431" s="20"/>
      <c r="N431" s="383"/>
      <c r="O431" s="437"/>
      <c r="P431" s="459"/>
    </row>
    <row r="432" spans="1:16" ht="15.6" x14ac:dyDescent="0.3">
      <c r="A432" s="440"/>
      <c r="B432" s="375"/>
      <c r="C432" s="378"/>
      <c r="D432" s="158">
        <v>10000</v>
      </c>
      <c r="E432" s="159">
        <v>2016</v>
      </c>
      <c r="F432" s="160"/>
      <c r="G432" s="161">
        <v>33000</v>
      </c>
      <c r="H432" s="162">
        <f>G432*0.3</f>
        <v>9900</v>
      </c>
      <c r="I432" s="162">
        <f>G432*0.55</f>
        <v>18150</v>
      </c>
      <c r="J432" s="162">
        <f>G432*0.05</f>
        <v>1650</v>
      </c>
      <c r="K432" s="163">
        <f>G432*0.1</f>
        <v>3300</v>
      </c>
      <c r="L432" s="396"/>
      <c r="M432" s="20"/>
      <c r="N432" s="383"/>
      <c r="O432" s="437"/>
      <c r="P432" s="459"/>
    </row>
    <row r="433" spans="1:16" ht="15.6" x14ac:dyDescent="0.3">
      <c r="A433" s="440"/>
      <c r="B433" s="375"/>
      <c r="C433" s="378"/>
      <c r="D433" s="158"/>
      <c r="E433" s="159">
        <v>2017</v>
      </c>
      <c r="F433" s="160"/>
      <c r="G433" s="161">
        <f t="shared" si="64"/>
        <v>0</v>
      </c>
      <c r="H433" s="162"/>
      <c r="I433" s="162"/>
      <c r="J433" s="162"/>
      <c r="K433" s="163"/>
      <c r="L433" s="396"/>
      <c r="M433" s="20"/>
      <c r="N433" s="383"/>
      <c r="O433" s="437"/>
      <c r="P433" s="459"/>
    </row>
    <row r="434" spans="1:16" ht="15.6" x14ac:dyDescent="0.3">
      <c r="A434" s="440"/>
      <c r="B434" s="375"/>
      <c r="C434" s="378"/>
      <c r="D434" s="158"/>
      <c r="E434" s="159">
        <v>2018</v>
      </c>
      <c r="F434" s="160"/>
      <c r="G434" s="161">
        <f t="shared" si="64"/>
        <v>0</v>
      </c>
      <c r="H434" s="162"/>
      <c r="I434" s="162"/>
      <c r="J434" s="162"/>
      <c r="K434" s="163"/>
      <c r="L434" s="396"/>
      <c r="M434" s="20"/>
      <c r="N434" s="383"/>
      <c r="O434" s="437"/>
      <c r="P434" s="459"/>
    </row>
    <row r="435" spans="1:16" ht="15.6" x14ac:dyDescent="0.3">
      <c r="A435" s="440"/>
      <c r="B435" s="375"/>
      <c r="C435" s="378"/>
      <c r="D435" s="158"/>
      <c r="E435" s="159">
        <v>2019</v>
      </c>
      <c r="F435" s="160"/>
      <c r="G435" s="161">
        <f t="shared" si="64"/>
        <v>0</v>
      </c>
      <c r="H435" s="162"/>
      <c r="I435" s="162"/>
      <c r="J435" s="162"/>
      <c r="K435" s="163"/>
      <c r="L435" s="396"/>
      <c r="M435" s="20"/>
      <c r="N435" s="383"/>
      <c r="O435" s="437"/>
      <c r="P435" s="459"/>
    </row>
    <row r="436" spans="1:16" ht="16.2" thickBot="1" x14ac:dyDescent="0.35">
      <c r="A436" s="440"/>
      <c r="B436" s="376"/>
      <c r="C436" s="379"/>
      <c r="D436" s="164"/>
      <c r="E436" s="165">
        <v>2020</v>
      </c>
      <c r="F436" s="166"/>
      <c r="G436" s="167">
        <f t="shared" si="64"/>
        <v>0</v>
      </c>
      <c r="H436" s="168"/>
      <c r="I436" s="168"/>
      <c r="J436" s="168"/>
      <c r="K436" s="169"/>
      <c r="L436" s="396"/>
      <c r="M436" s="20"/>
      <c r="N436" s="383"/>
      <c r="O436" s="437"/>
      <c r="P436" s="459"/>
    </row>
    <row r="437" spans="1:16" ht="15.6" x14ac:dyDescent="0.3">
      <c r="A437" s="440"/>
      <c r="B437" s="374" t="s">
        <v>281</v>
      </c>
      <c r="C437" s="442" t="s">
        <v>67</v>
      </c>
      <c r="D437" s="152"/>
      <c r="E437" s="153">
        <v>2014</v>
      </c>
      <c r="F437" s="154"/>
      <c r="G437" s="155">
        <f t="shared" si="64"/>
        <v>0</v>
      </c>
      <c r="H437" s="156"/>
      <c r="I437" s="156"/>
      <c r="J437" s="156"/>
      <c r="K437" s="157"/>
      <c r="L437" s="396"/>
      <c r="M437" s="20"/>
      <c r="N437" s="383"/>
      <c r="O437" s="437"/>
      <c r="P437" s="459"/>
    </row>
    <row r="438" spans="1:16" ht="15.6" x14ac:dyDescent="0.3">
      <c r="A438" s="440"/>
      <c r="B438" s="375"/>
      <c r="C438" s="443"/>
      <c r="D438" s="158"/>
      <c r="E438" s="159">
        <v>2015</v>
      </c>
      <c r="F438" s="160"/>
      <c r="G438" s="161">
        <f t="shared" si="64"/>
        <v>0</v>
      </c>
      <c r="H438" s="162"/>
      <c r="I438" s="162"/>
      <c r="J438" s="162"/>
      <c r="K438" s="163"/>
      <c r="L438" s="396"/>
      <c r="M438" s="20"/>
      <c r="N438" s="383"/>
      <c r="O438" s="437"/>
      <c r="P438" s="459"/>
    </row>
    <row r="439" spans="1:16" ht="15.6" x14ac:dyDescent="0.3">
      <c r="A439" s="440"/>
      <c r="B439" s="375"/>
      <c r="C439" s="443"/>
      <c r="D439" s="158">
        <v>10000</v>
      </c>
      <c r="E439" s="159">
        <v>2016</v>
      </c>
      <c r="F439" s="160"/>
      <c r="G439" s="161">
        <v>33000</v>
      </c>
      <c r="H439" s="162">
        <f>G439*0.3</f>
        <v>9900</v>
      </c>
      <c r="I439" s="162">
        <f>G439*0.55</f>
        <v>18150</v>
      </c>
      <c r="J439" s="162">
        <f>G439*0.05</f>
        <v>1650</v>
      </c>
      <c r="K439" s="163">
        <f>G439*0.1</f>
        <v>3300</v>
      </c>
      <c r="L439" s="396"/>
      <c r="M439" s="20"/>
      <c r="N439" s="383"/>
      <c r="O439" s="437"/>
      <c r="P439" s="459"/>
    </row>
    <row r="440" spans="1:16" ht="15.6" x14ac:dyDescent="0.3">
      <c r="A440" s="440"/>
      <c r="B440" s="375"/>
      <c r="C440" s="443"/>
      <c r="D440" s="158"/>
      <c r="E440" s="159">
        <v>2017</v>
      </c>
      <c r="F440" s="160"/>
      <c r="G440" s="161">
        <f t="shared" si="64"/>
        <v>0</v>
      </c>
      <c r="H440" s="162"/>
      <c r="I440" s="162"/>
      <c r="J440" s="162"/>
      <c r="K440" s="163"/>
      <c r="L440" s="396"/>
      <c r="M440" s="20"/>
      <c r="N440" s="383"/>
      <c r="O440" s="437"/>
      <c r="P440" s="459"/>
    </row>
    <row r="441" spans="1:16" ht="15.6" x14ac:dyDescent="0.3">
      <c r="A441" s="440"/>
      <c r="B441" s="375"/>
      <c r="C441" s="443"/>
      <c r="D441" s="158"/>
      <c r="E441" s="159">
        <v>2018</v>
      </c>
      <c r="F441" s="160"/>
      <c r="G441" s="161">
        <f t="shared" si="64"/>
        <v>0</v>
      </c>
      <c r="H441" s="162"/>
      <c r="I441" s="162"/>
      <c r="J441" s="162"/>
      <c r="K441" s="163"/>
      <c r="L441" s="396"/>
      <c r="M441" s="20"/>
      <c r="N441" s="383"/>
      <c r="O441" s="437"/>
      <c r="P441" s="459"/>
    </row>
    <row r="442" spans="1:16" ht="15.6" x14ac:dyDescent="0.3">
      <c r="A442" s="440"/>
      <c r="B442" s="375"/>
      <c r="C442" s="443"/>
      <c r="D442" s="158"/>
      <c r="E442" s="159">
        <v>2019</v>
      </c>
      <c r="F442" s="160"/>
      <c r="G442" s="161">
        <f t="shared" si="64"/>
        <v>0</v>
      </c>
      <c r="H442" s="162"/>
      <c r="I442" s="162"/>
      <c r="J442" s="162"/>
      <c r="K442" s="163"/>
      <c r="L442" s="396"/>
      <c r="M442" s="20"/>
      <c r="N442" s="383"/>
      <c r="O442" s="437"/>
      <c r="P442" s="459"/>
    </row>
    <row r="443" spans="1:16" ht="16.2" thickBot="1" x14ac:dyDescent="0.35">
      <c r="A443" s="440"/>
      <c r="B443" s="376"/>
      <c r="C443" s="444"/>
      <c r="D443" s="164"/>
      <c r="E443" s="165">
        <v>2020</v>
      </c>
      <c r="F443" s="166"/>
      <c r="G443" s="167">
        <f t="shared" si="64"/>
        <v>0</v>
      </c>
      <c r="H443" s="168"/>
      <c r="I443" s="168"/>
      <c r="J443" s="168"/>
      <c r="K443" s="169"/>
      <c r="L443" s="396"/>
      <c r="M443" s="20"/>
      <c r="N443" s="383"/>
      <c r="O443" s="437"/>
      <c r="P443" s="459"/>
    </row>
    <row r="444" spans="1:16" ht="15.6" x14ac:dyDescent="0.3">
      <c r="A444" s="440"/>
      <c r="B444" s="374" t="s">
        <v>282</v>
      </c>
      <c r="C444" s="445" t="s">
        <v>151</v>
      </c>
      <c r="D444" s="152"/>
      <c r="E444" s="153">
        <v>2014</v>
      </c>
      <c r="F444" s="154"/>
      <c r="G444" s="155">
        <f t="shared" si="64"/>
        <v>0</v>
      </c>
      <c r="H444" s="156"/>
      <c r="I444" s="156"/>
      <c r="J444" s="156"/>
      <c r="K444" s="157"/>
      <c r="L444" s="396"/>
      <c r="M444" s="20"/>
      <c r="N444" s="383"/>
      <c r="O444" s="437"/>
      <c r="P444" s="459"/>
    </row>
    <row r="445" spans="1:16" ht="15.6" x14ac:dyDescent="0.3">
      <c r="A445" s="440"/>
      <c r="B445" s="375"/>
      <c r="C445" s="446"/>
      <c r="D445" s="158">
        <v>10000</v>
      </c>
      <c r="E445" s="159">
        <v>2015</v>
      </c>
      <c r="F445" s="160"/>
      <c r="G445" s="161">
        <v>31500</v>
      </c>
      <c r="H445" s="162">
        <f>G445*0.3</f>
        <v>9450</v>
      </c>
      <c r="I445" s="162">
        <f>G445*0.55</f>
        <v>17325</v>
      </c>
      <c r="J445" s="162">
        <f>G445*0.05</f>
        <v>1575</v>
      </c>
      <c r="K445" s="163">
        <f>G445*0.1</f>
        <v>3150</v>
      </c>
      <c r="L445" s="396"/>
      <c r="M445" s="20"/>
      <c r="N445" s="383"/>
      <c r="O445" s="437"/>
      <c r="P445" s="459"/>
    </row>
    <row r="446" spans="1:16" ht="15.6" x14ac:dyDescent="0.3">
      <c r="A446" s="440"/>
      <c r="B446" s="375"/>
      <c r="C446" s="446"/>
      <c r="D446" s="158"/>
      <c r="E446" s="159">
        <v>2016</v>
      </c>
      <c r="F446" s="160"/>
      <c r="G446" s="161">
        <f t="shared" si="64"/>
        <v>0</v>
      </c>
      <c r="H446" s="162"/>
      <c r="I446" s="162"/>
      <c r="J446" s="162"/>
      <c r="K446" s="163"/>
      <c r="L446" s="396"/>
      <c r="M446" s="20"/>
      <c r="N446" s="383"/>
      <c r="O446" s="437"/>
      <c r="P446" s="459"/>
    </row>
    <row r="447" spans="1:16" ht="15.6" x14ac:dyDescent="0.3">
      <c r="A447" s="440"/>
      <c r="B447" s="375"/>
      <c r="C447" s="446"/>
      <c r="D447" s="158"/>
      <c r="E447" s="159">
        <v>2017</v>
      </c>
      <c r="F447" s="160"/>
      <c r="G447" s="161">
        <f t="shared" si="64"/>
        <v>0</v>
      </c>
      <c r="H447" s="162"/>
      <c r="I447" s="162"/>
      <c r="J447" s="162"/>
      <c r="K447" s="163"/>
      <c r="L447" s="396"/>
      <c r="M447" s="20"/>
      <c r="N447" s="383"/>
      <c r="O447" s="437"/>
      <c r="P447" s="459"/>
    </row>
    <row r="448" spans="1:16" ht="15.6" x14ac:dyDescent="0.3">
      <c r="A448" s="440"/>
      <c r="B448" s="375"/>
      <c r="C448" s="446"/>
      <c r="D448" s="158"/>
      <c r="E448" s="159">
        <v>2018</v>
      </c>
      <c r="F448" s="160"/>
      <c r="G448" s="161">
        <f t="shared" si="64"/>
        <v>0</v>
      </c>
      <c r="H448" s="162"/>
      <c r="I448" s="162"/>
      <c r="J448" s="162"/>
      <c r="K448" s="163"/>
      <c r="L448" s="396"/>
      <c r="M448" s="20"/>
      <c r="N448" s="383"/>
      <c r="O448" s="437"/>
      <c r="P448" s="459"/>
    </row>
    <row r="449" spans="1:16" ht="15.6" x14ac:dyDescent="0.3">
      <c r="A449" s="440"/>
      <c r="B449" s="375"/>
      <c r="C449" s="446"/>
      <c r="D449" s="158"/>
      <c r="E449" s="159">
        <v>2019</v>
      </c>
      <c r="F449" s="160"/>
      <c r="G449" s="161">
        <f t="shared" si="64"/>
        <v>0</v>
      </c>
      <c r="H449" s="162"/>
      <c r="I449" s="162"/>
      <c r="J449" s="162"/>
      <c r="K449" s="163"/>
      <c r="L449" s="396"/>
      <c r="M449" s="20"/>
      <c r="N449" s="383"/>
      <c r="O449" s="437"/>
      <c r="P449" s="459"/>
    </row>
    <row r="450" spans="1:16" ht="16.2" thickBot="1" x14ac:dyDescent="0.35">
      <c r="A450" s="440"/>
      <c r="B450" s="376"/>
      <c r="C450" s="447"/>
      <c r="D450" s="164"/>
      <c r="E450" s="165">
        <v>2020</v>
      </c>
      <c r="F450" s="166"/>
      <c r="G450" s="167">
        <f t="shared" si="64"/>
        <v>0</v>
      </c>
      <c r="H450" s="168"/>
      <c r="I450" s="168"/>
      <c r="J450" s="168"/>
      <c r="K450" s="169"/>
      <c r="L450" s="396"/>
      <c r="M450" s="20"/>
      <c r="N450" s="383"/>
      <c r="O450" s="437"/>
      <c r="P450" s="459"/>
    </row>
    <row r="451" spans="1:16" ht="15.6" x14ac:dyDescent="0.3">
      <c r="A451" s="440"/>
      <c r="B451" s="374" t="s">
        <v>283</v>
      </c>
      <c r="C451" s="377" t="s">
        <v>71</v>
      </c>
      <c r="D451" s="152"/>
      <c r="E451" s="153">
        <v>2014</v>
      </c>
      <c r="F451" s="154"/>
      <c r="G451" s="155">
        <f t="shared" si="64"/>
        <v>0</v>
      </c>
      <c r="H451" s="156"/>
      <c r="I451" s="156"/>
      <c r="J451" s="156"/>
      <c r="K451" s="157"/>
      <c r="L451" s="396"/>
      <c r="M451" s="20"/>
      <c r="N451" s="383"/>
      <c r="O451" s="437"/>
      <c r="P451" s="459"/>
    </row>
    <row r="452" spans="1:16" ht="15.6" x14ac:dyDescent="0.3">
      <c r="A452" s="440"/>
      <c r="B452" s="375"/>
      <c r="C452" s="378"/>
      <c r="D452" s="158"/>
      <c r="E452" s="159">
        <v>2015</v>
      </c>
      <c r="F452" s="160"/>
      <c r="G452" s="161">
        <f t="shared" si="64"/>
        <v>0</v>
      </c>
      <c r="H452" s="162"/>
      <c r="I452" s="162"/>
      <c r="J452" s="162"/>
      <c r="K452" s="163"/>
      <c r="L452" s="396"/>
      <c r="M452" s="20"/>
      <c r="N452" s="383"/>
      <c r="O452" s="437"/>
      <c r="P452" s="459"/>
    </row>
    <row r="453" spans="1:16" ht="15.6" x14ac:dyDescent="0.3">
      <c r="A453" s="440"/>
      <c r="B453" s="375"/>
      <c r="C453" s="378"/>
      <c r="D453" s="158"/>
      <c r="E453" s="159">
        <v>2016</v>
      </c>
      <c r="F453" s="160"/>
      <c r="G453" s="161">
        <f t="shared" si="64"/>
        <v>0</v>
      </c>
      <c r="H453" s="162"/>
      <c r="I453" s="162"/>
      <c r="J453" s="162"/>
      <c r="K453" s="163"/>
      <c r="L453" s="396"/>
      <c r="M453" s="20"/>
      <c r="N453" s="383"/>
      <c r="O453" s="437"/>
      <c r="P453" s="459"/>
    </row>
    <row r="454" spans="1:16" ht="15.6" x14ac:dyDescent="0.3">
      <c r="A454" s="440"/>
      <c r="B454" s="375"/>
      <c r="C454" s="378"/>
      <c r="D454" s="158">
        <v>10000</v>
      </c>
      <c r="E454" s="159">
        <v>2017</v>
      </c>
      <c r="F454" s="160"/>
      <c r="G454" s="161">
        <v>34500</v>
      </c>
      <c r="H454" s="162">
        <f>G454*0.3</f>
        <v>10350</v>
      </c>
      <c r="I454" s="162">
        <f>G454*0.55</f>
        <v>18975</v>
      </c>
      <c r="J454" s="162">
        <f>G454*0.05</f>
        <v>1725</v>
      </c>
      <c r="K454" s="163">
        <f>G454*0.1</f>
        <v>3450</v>
      </c>
      <c r="L454" s="396"/>
      <c r="M454" s="20"/>
      <c r="N454" s="383"/>
      <c r="O454" s="437"/>
      <c r="P454" s="459"/>
    </row>
    <row r="455" spans="1:16" ht="15.6" x14ac:dyDescent="0.3">
      <c r="A455" s="440"/>
      <c r="B455" s="375"/>
      <c r="C455" s="378"/>
      <c r="D455" s="158"/>
      <c r="E455" s="159">
        <v>2018</v>
      </c>
      <c r="F455" s="160"/>
      <c r="G455" s="161">
        <f t="shared" si="64"/>
        <v>0</v>
      </c>
      <c r="H455" s="162"/>
      <c r="I455" s="162"/>
      <c r="J455" s="162"/>
      <c r="K455" s="163"/>
      <c r="L455" s="396"/>
      <c r="M455" s="20"/>
      <c r="N455" s="383"/>
      <c r="O455" s="437"/>
      <c r="P455" s="459"/>
    </row>
    <row r="456" spans="1:16" ht="15.6" x14ac:dyDescent="0.3">
      <c r="A456" s="440"/>
      <c r="B456" s="375"/>
      <c r="C456" s="378"/>
      <c r="D456" s="158"/>
      <c r="E456" s="159">
        <v>2019</v>
      </c>
      <c r="F456" s="160"/>
      <c r="G456" s="161">
        <f t="shared" si="64"/>
        <v>0</v>
      </c>
      <c r="H456" s="162"/>
      <c r="I456" s="162"/>
      <c r="J456" s="162"/>
      <c r="K456" s="163"/>
      <c r="L456" s="396"/>
      <c r="M456" s="20"/>
      <c r="N456" s="383"/>
      <c r="O456" s="437"/>
      <c r="P456" s="459"/>
    </row>
    <row r="457" spans="1:16" ht="16.2" thickBot="1" x14ac:dyDescent="0.35">
      <c r="A457" s="440"/>
      <c r="B457" s="376"/>
      <c r="C457" s="379"/>
      <c r="D457" s="164"/>
      <c r="E457" s="165">
        <v>2020</v>
      </c>
      <c r="F457" s="166"/>
      <c r="G457" s="167">
        <f t="shared" si="64"/>
        <v>0</v>
      </c>
      <c r="H457" s="168"/>
      <c r="I457" s="168"/>
      <c r="J457" s="168"/>
      <c r="K457" s="169"/>
      <c r="L457" s="396"/>
      <c r="M457" s="20"/>
      <c r="N457" s="383"/>
      <c r="O457" s="437"/>
      <c r="P457" s="459"/>
    </row>
    <row r="458" spans="1:16" ht="15.6" x14ac:dyDescent="0.3">
      <c r="A458" s="440"/>
      <c r="B458" s="374" t="s">
        <v>284</v>
      </c>
      <c r="C458" s="377" t="s">
        <v>74</v>
      </c>
      <c r="D458" s="152"/>
      <c r="E458" s="153">
        <v>2014</v>
      </c>
      <c r="F458" s="154"/>
      <c r="G458" s="155">
        <f t="shared" si="64"/>
        <v>0</v>
      </c>
      <c r="H458" s="156"/>
      <c r="I458" s="156"/>
      <c r="J458" s="156"/>
      <c r="K458" s="157"/>
      <c r="L458" s="396"/>
      <c r="M458" s="20"/>
      <c r="N458" s="383"/>
      <c r="O458" s="437"/>
      <c r="P458" s="459"/>
    </row>
    <row r="459" spans="1:16" ht="15.6" x14ac:dyDescent="0.3">
      <c r="A459" s="440"/>
      <c r="B459" s="375"/>
      <c r="C459" s="378"/>
      <c r="D459" s="158"/>
      <c r="E459" s="159">
        <v>2015</v>
      </c>
      <c r="F459" s="160"/>
      <c r="G459" s="161">
        <f t="shared" si="64"/>
        <v>0</v>
      </c>
      <c r="H459" s="162"/>
      <c r="I459" s="162"/>
      <c r="J459" s="162"/>
      <c r="K459" s="163"/>
      <c r="L459" s="396"/>
      <c r="M459" s="20"/>
      <c r="N459" s="383"/>
      <c r="O459" s="437"/>
      <c r="P459" s="459"/>
    </row>
    <row r="460" spans="1:16" ht="15.6" x14ac:dyDescent="0.3">
      <c r="A460" s="440"/>
      <c r="B460" s="375"/>
      <c r="C460" s="378"/>
      <c r="D460" s="158"/>
      <c r="E460" s="159">
        <v>2016</v>
      </c>
      <c r="F460" s="160"/>
      <c r="G460" s="161">
        <f t="shared" si="64"/>
        <v>0</v>
      </c>
      <c r="H460" s="162"/>
      <c r="I460" s="162"/>
      <c r="J460" s="162"/>
      <c r="K460" s="163"/>
      <c r="L460" s="396"/>
      <c r="M460" s="20"/>
      <c r="N460" s="383"/>
      <c r="O460" s="437"/>
      <c r="P460" s="459"/>
    </row>
    <row r="461" spans="1:16" ht="15.6" x14ac:dyDescent="0.3">
      <c r="A461" s="440"/>
      <c r="B461" s="375"/>
      <c r="C461" s="378"/>
      <c r="D461" s="158">
        <v>10000</v>
      </c>
      <c r="E461" s="159">
        <v>2017</v>
      </c>
      <c r="F461" s="160"/>
      <c r="G461" s="161">
        <v>34500</v>
      </c>
      <c r="H461" s="162">
        <f>G461*0.3</f>
        <v>10350</v>
      </c>
      <c r="I461" s="162">
        <f>G461*0.55</f>
        <v>18975</v>
      </c>
      <c r="J461" s="162">
        <f>G461*0.05</f>
        <v>1725</v>
      </c>
      <c r="K461" s="163">
        <f>G461*0.1</f>
        <v>3450</v>
      </c>
      <c r="L461" s="396"/>
      <c r="M461" s="20"/>
      <c r="N461" s="383"/>
      <c r="O461" s="437"/>
      <c r="P461" s="459"/>
    </row>
    <row r="462" spans="1:16" ht="15.6" x14ac:dyDescent="0.3">
      <c r="A462" s="440"/>
      <c r="B462" s="375"/>
      <c r="C462" s="378"/>
      <c r="D462" s="158"/>
      <c r="E462" s="159">
        <v>2018</v>
      </c>
      <c r="F462" s="160"/>
      <c r="G462" s="161">
        <f t="shared" si="64"/>
        <v>0</v>
      </c>
      <c r="H462" s="162"/>
      <c r="I462" s="162"/>
      <c r="J462" s="162"/>
      <c r="K462" s="163"/>
      <c r="L462" s="396"/>
      <c r="M462" s="20"/>
      <c r="N462" s="383"/>
      <c r="O462" s="437"/>
      <c r="P462" s="459"/>
    </row>
    <row r="463" spans="1:16" ht="15.6" x14ac:dyDescent="0.3">
      <c r="A463" s="440"/>
      <c r="B463" s="375"/>
      <c r="C463" s="378"/>
      <c r="D463" s="158"/>
      <c r="E463" s="159">
        <v>2019</v>
      </c>
      <c r="F463" s="160"/>
      <c r="G463" s="161">
        <f t="shared" si="64"/>
        <v>0</v>
      </c>
      <c r="H463" s="162"/>
      <c r="I463" s="162"/>
      <c r="J463" s="162"/>
      <c r="K463" s="163"/>
      <c r="L463" s="396"/>
      <c r="M463" s="20"/>
      <c r="N463" s="383"/>
      <c r="O463" s="437"/>
      <c r="P463" s="459"/>
    </row>
    <row r="464" spans="1:16" ht="16.2" thickBot="1" x14ac:dyDescent="0.35">
      <c r="A464" s="440"/>
      <c r="B464" s="376"/>
      <c r="C464" s="379"/>
      <c r="D464" s="164"/>
      <c r="E464" s="165">
        <v>2020</v>
      </c>
      <c r="F464" s="166"/>
      <c r="G464" s="167">
        <f t="shared" si="64"/>
        <v>0</v>
      </c>
      <c r="H464" s="168"/>
      <c r="I464" s="168"/>
      <c r="J464" s="168"/>
      <c r="K464" s="169"/>
      <c r="L464" s="396"/>
      <c r="M464" s="20"/>
      <c r="N464" s="383"/>
      <c r="O464" s="437"/>
      <c r="P464" s="459"/>
    </row>
    <row r="465" spans="1:16" ht="15.6" customHeight="1" x14ac:dyDescent="0.3">
      <c r="A465" s="440"/>
      <c r="B465" s="374" t="s">
        <v>285</v>
      </c>
      <c r="C465" s="377" t="s">
        <v>76</v>
      </c>
      <c r="D465" s="152"/>
      <c r="E465" s="153">
        <v>2014</v>
      </c>
      <c r="F465" s="154"/>
      <c r="G465" s="155">
        <f t="shared" si="64"/>
        <v>0</v>
      </c>
      <c r="H465" s="156"/>
      <c r="I465" s="156"/>
      <c r="J465" s="156"/>
      <c r="K465" s="157"/>
      <c r="L465" s="396"/>
      <c r="M465" s="20"/>
      <c r="N465" s="383"/>
      <c r="O465" s="437"/>
      <c r="P465" s="459"/>
    </row>
    <row r="466" spans="1:16" ht="15.6" x14ac:dyDescent="0.3">
      <c r="A466" s="440"/>
      <c r="B466" s="375"/>
      <c r="C466" s="378"/>
      <c r="D466" s="158"/>
      <c r="E466" s="159">
        <v>2015</v>
      </c>
      <c r="F466" s="160"/>
      <c r="G466" s="161">
        <f t="shared" si="64"/>
        <v>0</v>
      </c>
      <c r="H466" s="162"/>
      <c r="I466" s="162"/>
      <c r="J466" s="162"/>
      <c r="K466" s="163"/>
      <c r="L466" s="396"/>
      <c r="M466" s="20"/>
      <c r="N466" s="383"/>
      <c r="O466" s="437"/>
      <c r="P466" s="459"/>
    </row>
    <row r="467" spans="1:16" ht="15.6" x14ac:dyDescent="0.3">
      <c r="A467" s="440"/>
      <c r="B467" s="375"/>
      <c r="C467" s="378"/>
      <c r="D467" s="158"/>
      <c r="E467" s="159">
        <v>2016</v>
      </c>
      <c r="F467" s="160"/>
      <c r="G467" s="161">
        <f t="shared" si="64"/>
        <v>0</v>
      </c>
      <c r="H467" s="162"/>
      <c r="I467" s="162"/>
      <c r="J467" s="162"/>
      <c r="K467" s="163"/>
      <c r="L467" s="396"/>
      <c r="M467" s="20"/>
      <c r="N467" s="383"/>
      <c r="O467" s="437"/>
      <c r="P467" s="459"/>
    </row>
    <row r="468" spans="1:16" ht="15.6" x14ac:dyDescent="0.3">
      <c r="A468" s="440"/>
      <c r="B468" s="375"/>
      <c r="C468" s="378"/>
      <c r="D468" s="158"/>
      <c r="E468" s="159">
        <v>2017</v>
      </c>
      <c r="F468" s="160"/>
      <c r="G468" s="161">
        <f t="shared" si="64"/>
        <v>0</v>
      </c>
      <c r="H468" s="162"/>
      <c r="I468" s="162"/>
      <c r="J468" s="162"/>
      <c r="K468" s="163"/>
      <c r="L468" s="396"/>
      <c r="M468" s="20"/>
      <c r="N468" s="383"/>
      <c r="O468" s="437"/>
      <c r="P468" s="459"/>
    </row>
    <row r="469" spans="1:16" ht="15.6" x14ac:dyDescent="0.3">
      <c r="A469" s="440"/>
      <c r="B469" s="375"/>
      <c r="C469" s="378"/>
      <c r="D469" s="158">
        <v>10000</v>
      </c>
      <c r="E469" s="159">
        <v>2018</v>
      </c>
      <c r="F469" s="160"/>
      <c r="G469" s="161">
        <v>36000</v>
      </c>
      <c r="H469" s="162">
        <f>G469*0.3</f>
        <v>10800</v>
      </c>
      <c r="I469" s="162">
        <f>G469*0.55</f>
        <v>19800</v>
      </c>
      <c r="J469" s="162">
        <f>G469*0.05</f>
        <v>1800</v>
      </c>
      <c r="K469" s="163">
        <f>G469*0.1</f>
        <v>3600</v>
      </c>
      <c r="L469" s="396"/>
      <c r="M469" s="20"/>
      <c r="N469" s="383"/>
      <c r="O469" s="437"/>
      <c r="P469" s="459"/>
    </row>
    <row r="470" spans="1:16" ht="15.6" x14ac:dyDescent="0.3">
      <c r="A470" s="440"/>
      <c r="B470" s="375"/>
      <c r="C470" s="378"/>
      <c r="D470" s="158"/>
      <c r="E470" s="159">
        <v>2019</v>
      </c>
      <c r="F470" s="160"/>
      <c r="G470" s="161">
        <f t="shared" si="64"/>
        <v>0</v>
      </c>
      <c r="H470" s="162"/>
      <c r="I470" s="162"/>
      <c r="J470" s="162"/>
      <c r="K470" s="163"/>
      <c r="L470" s="396"/>
      <c r="M470" s="20"/>
      <c r="N470" s="383"/>
      <c r="O470" s="437"/>
      <c r="P470" s="459"/>
    </row>
    <row r="471" spans="1:16" ht="16.2" thickBot="1" x14ac:dyDescent="0.35">
      <c r="A471" s="440"/>
      <c r="B471" s="376"/>
      <c r="C471" s="379"/>
      <c r="D471" s="164"/>
      <c r="E471" s="165">
        <v>2020</v>
      </c>
      <c r="F471" s="166"/>
      <c r="G471" s="167">
        <f t="shared" si="64"/>
        <v>0</v>
      </c>
      <c r="H471" s="168"/>
      <c r="I471" s="168"/>
      <c r="J471" s="168"/>
      <c r="K471" s="169"/>
      <c r="L471" s="396"/>
      <c r="M471" s="20"/>
      <c r="N471" s="383"/>
      <c r="O471" s="437"/>
      <c r="P471" s="459"/>
    </row>
    <row r="472" spans="1:16" ht="15.6" x14ac:dyDescent="0.3">
      <c r="A472" s="440"/>
      <c r="B472" s="374" t="s">
        <v>286</v>
      </c>
      <c r="C472" s="377" t="s">
        <v>81</v>
      </c>
      <c r="D472" s="152"/>
      <c r="E472" s="153">
        <v>2014</v>
      </c>
      <c r="F472" s="154"/>
      <c r="G472" s="155">
        <f t="shared" si="64"/>
        <v>0</v>
      </c>
      <c r="H472" s="156"/>
      <c r="I472" s="156"/>
      <c r="J472" s="156"/>
      <c r="K472" s="157"/>
      <c r="L472" s="396"/>
      <c r="M472" s="20"/>
      <c r="N472" s="383"/>
      <c r="O472" s="437"/>
      <c r="P472" s="459"/>
    </row>
    <row r="473" spans="1:16" ht="15.6" x14ac:dyDescent="0.3">
      <c r="A473" s="440"/>
      <c r="B473" s="375"/>
      <c r="C473" s="378"/>
      <c r="D473" s="158"/>
      <c r="E473" s="159">
        <v>2015</v>
      </c>
      <c r="F473" s="160"/>
      <c r="G473" s="161">
        <f t="shared" si="64"/>
        <v>0</v>
      </c>
      <c r="H473" s="162"/>
      <c r="I473" s="162"/>
      <c r="J473" s="162"/>
      <c r="K473" s="163"/>
      <c r="L473" s="396"/>
      <c r="M473" s="20"/>
      <c r="N473" s="383"/>
      <c r="O473" s="437"/>
      <c r="P473" s="459"/>
    </row>
    <row r="474" spans="1:16" ht="15.6" x14ac:dyDescent="0.3">
      <c r="A474" s="440"/>
      <c r="B474" s="375"/>
      <c r="C474" s="378"/>
      <c r="D474" s="158"/>
      <c r="E474" s="159">
        <v>2016</v>
      </c>
      <c r="F474" s="160"/>
      <c r="G474" s="161">
        <f t="shared" si="64"/>
        <v>0</v>
      </c>
      <c r="H474" s="162"/>
      <c r="I474" s="162"/>
      <c r="J474" s="162"/>
      <c r="K474" s="163"/>
      <c r="L474" s="396"/>
      <c r="M474" s="20"/>
      <c r="N474" s="383"/>
      <c r="O474" s="437"/>
      <c r="P474" s="459"/>
    </row>
    <row r="475" spans="1:16" ht="15.6" x14ac:dyDescent="0.3">
      <c r="A475" s="440"/>
      <c r="B475" s="375"/>
      <c r="C475" s="378"/>
      <c r="D475" s="158"/>
      <c r="E475" s="159">
        <v>2017</v>
      </c>
      <c r="F475" s="160"/>
      <c r="G475" s="161">
        <f t="shared" si="64"/>
        <v>0</v>
      </c>
      <c r="H475" s="162"/>
      <c r="I475" s="162"/>
      <c r="J475" s="162"/>
      <c r="K475" s="163"/>
      <c r="L475" s="396"/>
      <c r="M475" s="20"/>
      <c r="N475" s="383"/>
      <c r="O475" s="437"/>
      <c r="P475" s="459"/>
    </row>
    <row r="476" spans="1:16" ht="15.6" x14ac:dyDescent="0.3">
      <c r="A476" s="440"/>
      <c r="B476" s="375"/>
      <c r="C476" s="378"/>
      <c r="D476" s="158">
        <v>10000</v>
      </c>
      <c r="E476" s="159">
        <v>2018</v>
      </c>
      <c r="F476" s="160"/>
      <c r="G476" s="161">
        <v>36000</v>
      </c>
      <c r="H476" s="162">
        <f>G476*0.3</f>
        <v>10800</v>
      </c>
      <c r="I476" s="162">
        <f>G476*0.55</f>
        <v>19800</v>
      </c>
      <c r="J476" s="162">
        <f>G476*0.05</f>
        <v>1800</v>
      </c>
      <c r="K476" s="163">
        <f>G476*0.1</f>
        <v>3600</v>
      </c>
      <c r="L476" s="396"/>
      <c r="M476" s="20"/>
      <c r="N476" s="383"/>
      <c r="O476" s="437"/>
      <c r="P476" s="459"/>
    </row>
    <row r="477" spans="1:16" ht="15.6" x14ac:dyDescent="0.3">
      <c r="A477" s="440"/>
      <c r="B477" s="375"/>
      <c r="C477" s="378"/>
      <c r="D477" s="158"/>
      <c r="E477" s="159">
        <v>2019</v>
      </c>
      <c r="F477" s="160"/>
      <c r="G477" s="161">
        <f t="shared" si="64"/>
        <v>0</v>
      </c>
      <c r="H477" s="162"/>
      <c r="I477" s="162"/>
      <c r="J477" s="162"/>
      <c r="K477" s="163"/>
      <c r="L477" s="396"/>
      <c r="M477" s="20"/>
      <c r="N477" s="383"/>
      <c r="O477" s="437"/>
      <c r="P477" s="459"/>
    </row>
    <row r="478" spans="1:16" ht="16.2" thickBot="1" x14ac:dyDescent="0.35">
      <c r="A478" s="440"/>
      <c r="B478" s="376"/>
      <c r="C478" s="379"/>
      <c r="D478" s="164"/>
      <c r="E478" s="165">
        <v>2020</v>
      </c>
      <c r="F478" s="166"/>
      <c r="G478" s="167">
        <f t="shared" si="64"/>
        <v>0</v>
      </c>
      <c r="H478" s="168"/>
      <c r="I478" s="168"/>
      <c r="J478" s="168"/>
      <c r="K478" s="169"/>
      <c r="L478" s="396"/>
      <c r="M478" s="20"/>
      <c r="N478" s="383"/>
      <c r="O478" s="437"/>
      <c r="P478" s="459"/>
    </row>
    <row r="479" spans="1:16" ht="15.6" x14ac:dyDescent="0.3">
      <c r="A479" s="440"/>
      <c r="B479" s="374" t="s">
        <v>287</v>
      </c>
      <c r="C479" s="377" t="s">
        <v>84</v>
      </c>
      <c r="D479" s="152"/>
      <c r="E479" s="153">
        <v>2014</v>
      </c>
      <c r="F479" s="154"/>
      <c r="G479" s="155">
        <f t="shared" si="64"/>
        <v>0</v>
      </c>
      <c r="H479" s="156"/>
      <c r="I479" s="156"/>
      <c r="J479" s="156"/>
      <c r="K479" s="157"/>
      <c r="L479" s="396"/>
      <c r="M479" s="20"/>
      <c r="N479" s="383"/>
      <c r="O479" s="437"/>
      <c r="P479" s="459"/>
    </row>
    <row r="480" spans="1:16" ht="15.6" x14ac:dyDescent="0.3">
      <c r="A480" s="440"/>
      <c r="B480" s="375"/>
      <c r="C480" s="378"/>
      <c r="D480" s="158"/>
      <c r="E480" s="159">
        <v>2015</v>
      </c>
      <c r="F480" s="160"/>
      <c r="G480" s="161">
        <f t="shared" si="64"/>
        <v>0</v>
      </c>
      <c r="H480" s="162"/>
      <c r="I480" s="162"/>
      <c r="J480" s="162"/>
      <c r="K480" s="163"/>
      <c r="L480" s="396"/>
      <c r="M480" s="20"/>
      <c r="N480" s="383"/>
      <c r="O480" s="437"/>
      <c r="P480" s="459"/>
    </row>
    <row r="481" spans="1:16" ht="15.6" x14ac:dyDescent="0.3">
      <c r="A481" s="440"/>
      <c r="B481" s="375"/>
      <c r="C481" s="378"/>
      <c r="D481" s="158"/>
      <c r="E481" s="159">
        <v>2016</v>
      </c>
      <c r="F481" s="160"/>
      <c r="G481" s="161">
        <f t="shared" si="64"/>
        <v>0</v>
      </c>
      <c r="H481" s="162"/>
      <c r="I481" s="162"/>
      <c r="J481" s="162"/>
      <c r="K481" s="163"/>
      <c r="L481" s="396"/>
      <c r="M481" s="20"/>
      <c r="N481" s="383"/>
      <c r="O481" s="437"/>
      <c r="P481" s="459"/>
    </row>
    <row r="482" spans="1:16" ht="15.6" x14ac:dyDescent="0.3">
      <c r="A482" s="440"/>
      <c r="B482" s="375"/>
      <c r="C482" s="378"/>
      <c r="D482" s="158"/>
      <c r="E482" s="159">
        <v>2017</v>
      </c>
      <c r="F482" s="160"/>
      <c r="G482" s="161">
        <f t="shared" si="64"/>
        <v>0</v>
      </c>
      <c r="H482" s="162"/>
      <c r="I482" s="162"/>
      <c r="J482" s="162"/>
      <c r="K482" s="163"/>
      <c r="L482" s="396"/>
      <c r="M482" s="20"/>
      <c r="N482" s="383"/>
      <c r="O482" s="437"/>
      <c r="P482" s="459"/>
    </row>
    <row r="483" spans="1:16" ht="15.6" x14ac:dyDescent="0.3">
      <c r="A483" s="440"/>
      <c r="B483" s="375"/>
      <c r="C483" s="378"/>
      <c r="D483" s="158"/>
      <c r="E483" s="159">
        <v>2018</v>
      </c>
      <c r="F483" s="160"/>
      <c r="G483" s="161">
        <f t="shared" si="64"/>
        <v>0</v>
      </c>
      <c r="H483" s="162"/>
      <c r="I483" s="162"/>
      <c r="J483" s="162"/>
      <c r="K483" s="163"/>
      <c r="L483" s="396"/>
      <c r="M483" s="20"/>
      <c r="N483" s="383"/>
      <c r="O483" s="437"/>
      <c r="P483" s="459"/>
    </row>
    <row r="484" spans="1:16" ht="15.6" x14ac:dyDescent="0.3">
      <c r="A484" s="440"/>
      <c r="B484" s="375"/>
      <c r="C484" s="378"/>
      <c r="D484" s="158">
        <v>10000</v>
      </c>
      <c r="E484" s="159">
        <v>2019</v>
      </c>
      <c r="F484" s="160"/>
      <c r="G484" s="161">
        <v>37500</v>
      </c>
      <c r="H484" s="162">
        <f>G484*0.3</f>
        <v>11250</v>
      </c>
      <c r="I484" s="162">
        <f>G484*0.55</f>
        <v>20625</v>
      </c>
      <c r="J484" s="162">
        <f>G484*0.05</f>
        <v>1875</v>
      </c>
      <c r="K484" s="163">
        <f>G484*0.1</f>
        <v>3750</v>
      </c>
      <c r="L484" s="396"/>
      <c r="M484" s="20"/>
      <c r="N484" s="383"/>
      <c r="O484" s="437"/>
      <c r="P484" s="459"/>
    </row>
    <row r="485" spans="1:16" ht="16.2" thickBot="1" x14ac:dyDescent="0.35">
      <c r="A485" s="440"/>
      <c r="B485" s="376"/>
      <c r="C485" s="379"/>
      <c r="D485" s="164"/>
      <c r="E485" s="165">
        <v>2020</v>
      </c>
      <c r="F485" s="166"/>
      <c r="G485" s="167">
        <f t="shared" si="64"/>
        <v>0</v>
      </c>
      <c r="H485" s="168"/>
      <c r="I485" s="168"/>
      <c r="J485" s="168"/>
      <c r="K485" s="169"/>
      <c r="L485" s="396"/>
      <c r="M485" s="20"/>
      <c r="N485" s="383"/>
      <c r="O485" s="437"/>
      <c r="P485" s="459"/>
    </row>
    <row r="486" spans="1:16" ht="15.6" x14ac:dyDescent="0.3">
      <c r="A486" s="440"/>
      <c r="B486" s="374" t="s">
        <v>288</v>
      </c>
      <c r="C486" s="377" t="s">
        <v>89</v>
      </c>
      <c r="D486" s="152"/>
      <c r="E486" s="153">
        <v>2014</v>
      </c>
      <c r="F486" s="154"/>
      <c r="G486" s="155">
        <f t="shared" si="64"/>
        <v>0</v>
      </c>
      <c r="H486" s="156"/>
      <c r="I486" s="156"/>
      <c r="J486" s="156"/>
      <c r="K486" s="157"/>
      <c r="L486" s="396"/>
      <c r="M486" s="20"/>
      <c r="N486" s="383"/>
      <c r="O486" s="437"/>
      <c r="P486" s="459"/>
    </row>
    <row r="487" spans="1:16" ht="15.6" x14ac:dyDescent="0.3">
      <c r="A487" s="440"/>
      <c r="B487" s="375"/>
      <c r="C487" s="378"/>
      <c r="D487" s="158"/>
      <c r="E487" s="159">
        <v>2015</v>
      </c>
      <c r="F487" s="160"/>
      <c r="G487" s="161">
        <f t="shared" si="64"/>
        <v>0</v>
      </c>
      <c r="H487" s="162"/>
      <c r="I487" s="162"/>
      <c r="J487" s="162"/>
      <c r="K487" s="163"/>
      <c r="L487" s="396"/>
      <c r="M487" s="20"/>
      <c r="N487" s="383"/>
      <c r="O487" s="437"/>
      <c r="P487" s="459"/>
    </row>
    <row r="488" spans="1:16" ht="15.6" x14ac:dyDescent="0.3">
      <c r="A488" s="440"/>
      <c r="B488" s="375"/>
      <c r="C488" s="378"/>
      <c r="D488" s="158"/>
      <c r="E488" s="159">
        <v>2016</v>
      </c>
      <c r="F488" s="160"/>
      <c r="G488" s="161">
        <f t="shared" si="64"/>
        <v>0</v>
      </c>
      <c r="H488" s="162"/>
      <c r="I488" s="162"/>
      <c r="J488" s="162"/>
      <c r="K488" s="163"/>
      <c r="L488" s="396"/>
      <c r="M488" s="20"/>
      <c r="N488" s="383"/>
      <c r="O488" s="437"/>
      <c r="P488" s="459"/>
    </row>
    <row r="489" spans="1:16" ht="15.6" x14ac:dyDescent="0.3">
      <c r="A489" s="440"/>
      <c r="B489" s="375"/>
      <c r="C489" s="378"/>
      <c r="D489" s="158"/>
      <c r="E489" s="159">
        <v>2017</v>
      </c>
      <c r="F489" s="160"/>
      <c r="G489" s="161">
        <f t="shared" si="64"/>
        <v>0</v>
      </c>
      <c r="H489" s="162"/>
      <c r="I489" s="162"/>
      <c r="J489" s="162"/>
      <c r="K489" s="163"/>
      <c r="L489" s="396"/>
      <c r="M489" s="20"/>
      <c r="N489" s="383"/>
      <c r="O489" s="437"/>
      <c r="P489" s="459"/>
    </row>
    <row r="490" spans="1:16" ht="15.6" x14ac:dyDescent="0.3">
      <c r="A490" s="440"/>
      <c r="B490" s="375"/>
      <c r="C490" s="378"/>
      <c r="D490" s="158"/>
      <c r="E490" s="159">
        <v>2018</v>
      </c>
      <c r="F490" s="160"/>
      <c r="G490" s="161">
        <f t="shared" si="64"/>
        <v>0</v>
      </c>
      <c r="H490" s="162"/>
      <c r="I490" s="162"/>
      <c r="J490" s="162"/>
      <c r="K490" s="163"/>
      <c r="L490" s="396"/>
      <c r="M490" s="20"/>
      <c r="N490" s="383"/>
      <c r="O490" s="437"/>
      <c r="P490" s="459"/>
    </row>
    <row r="491" spans="1:16" ht="15.6" x14ac:dyDescent="0.3">
      <c r="A491" s="440"/>
      <c r="B491" s="375"/>
      <c r="C491" s="378"/>
      <c r="D491" s="158">
        <v>10000</v>
      </c>
      <c r="E491" s="159">
        <v>2019</v>
      </c>
      <c r="F491" s="160"/>
      <c r="G491" s="161">
        <v>37500</v>
      </c>
      <c r="H491" s="162">
        <f>G491*0.3</f>
        <v>11250</v>
      </c>
      <c r="I491" s="162">
        <f>G491*0.55</f>
        <v>20625</v>
      </c>
      <c r="J491" s="162">
        <f>G491*0.05</f>
        <v>1875</v>
      </c>
      <c r="K491" s="163">
        <f>G491*0.1</f>
        <v>3750</v>
      </c>
      <c r="L491" s="396"/>
      <c r="M491" s="20"/>
      <c r="N491" s="383"/>
      <c r="O491" s="437"/>
      <c r="P491" s="459"/>
    </row>
    <row r="492" spans="1:16" ht="16.2" thickBot="1" x14ac:dyDescent="0.35">
      <c r="A492" s="440"/>
      <c r="B492" s="376"/>
      <c r="C492" s="379"/>
      <c r="D492" s="164"/>
      <c r="E492" s="165">
        <v>2020</v>
      </c>
      <c r="F492" s="166"/>
      <c r="G492" s="167">
        <f t="shared" si="64"/>
        <v>0</v>
      </c>
      <c r="H492" s="168"/>
      <c r="I492" s="168"/>
      <c r="J492" s="168"/>
      <c r="K492" s="169"/>
      <c r="L492" s="396"/>
      <c r="M492" s="20"/>
      <c r="N492" s="383"/>
      <c r="O492" s="437"/>
      <c r="P492" s="459"/>
    </row>
    <row r="493" spans="1:16" ht="15.6" x14ac:dyDescent="0.3">
      <c r="A493" s="440"/>
      <c r="B493" s="374" t="s">
        <v>289</v>
      </c>
      <c r="C493" s="377" t="s">
        <v>93</v>
      </c>
      <c r="D493" s="152">
        <v>6000</v>
      </c>
      <c r="E493" s="153">
        <v>2014</v>
      </c>
      <c r="F493" s="154"/>
      <c r="G493" s="155">
        <v>18000</v>
      </c>
      <c r="H493" s="162">
        <f>G493*0.3</f>
        <v>5400</v>
      </c>
      <c r="I493" s="162">
        <f>G493*0.55</f>
        <v>9900</v>
      </c>
      <c r="J493" s="162">
        <f>G493*0.05</f>
        <v>900</v>
      </c>
      <c r="K493" s="163">
        <f>G493*0.1</f>
        <v>1800</v>
      </c>
      <c r="L493" s="396"/>
      <c r="M493" s="114"/>
      <c r="N493" s="383"/>
      <c r="O493" s="437"/>
      <c r="P493" s="459"/>
    </row>
    <row r="494" spans="1:16" ht="15.6" x14ac:dyDescent="0.3">
      <c r="A494" s="440"/>
      <c r="B494" s="375"/>
      <c r="C494" s="378"/>
      <c r="D494" s="158"/>
      <c r="E494" s="159">
        <v>2015</v>
      </c>
      <c r="F494" s="160"/>
      <c r="G494" s="161">
        <f t="shared" ref="G494:G500" si="65">SUM(H494:K494)</f>
        <v>0</v>
      </c>
      <c r="H494" s="162"/>
      <c r="I494" s="162"/>
      <c r="J494" s="162"/>
      <c r="K494" s="163"/>
      <c r="L494" s="396"/>
      <c r="M494" s="114"/>
      <c r="N494" s="383"/>
      <c r="O494" s="437"/>
      <c r="P494" s="459"/>
    </row>
    <row r="495" spans="1:16" ht="15.6" x14ac:dyDescent="0.3">
      <c r="A495" s="440"/>
      <c r="B495" s="375"/>
      <c r="C495" s="378"/>
      <c r="D495" s="158"/>
      <c r="E495" s="159">
        <v>2016</v>
      </c>
      <c r="F495" s="160"/>
      <c r="G495" s="161">
        <f t="shared" si="65"/>
        <v>0</v>
      </c>
      <c r="H495" s="162"/>
      <c r="I495" s="162"/>
      <c r="J495" s="162"/>
      <c r="K495" s="163"/>
      <c r="L495" s="396"/>
      <c r="M495" s="114"/>
      <c r="N495" s="383"/>
      <c r="O495" s="437"/>
      <c r="P495" s="459"/>
    </row>
    <row r="496" spans="1:16" ht="15.6" x14ac:dyDescent="0.3">
      <c r="A496" s="440"/>
      <c r="B496" s="375"/>
      <c r="C496" s="378"/>
      <c r="D496" s="158"/>
      <c r="E496" s="159">
        <v>2017</v>
      </c>
      <c r="F496" s="160"/>
      <c r="G496" s="161">
        <f t="shared" si="65"/>
        <v>0</v>
      </c>
      <c r="H496" s="162"/>
      <c r="I496" s="162"/>
      <c r="J496" s="162"/>
      <c r="K496" s="163"/>
      <c r="L496" s="396"/>
      <c r="M496" s="114"/>
      <c r="N496" s="383"/>
      <c r="O496" s="437"/>
      <c r="P496" s="459"/>
    </row>
    <row r="497" spans="1:16" ht="15.6" x14ac:dyDescent="0.3">
      <c r="A497" s="440"/>
      <c r="B497" s="375"/>
      <c r="C497" s="378"/>
      <c r="D497" s="158"/>
      <c r="E497" s="159">
        <v>2018</v>
      </c>
      <c r="F497" s="160"/>
      <c r="G497" s="161">
        <f t="shared" si="65"/>
        <v>0</v>
      </c>
      <c r="H497" s="162"/>
      <c r="I497" s="162"/>
      <c r="J497" s="162"/>
      <c r="K497" s="163"/>
      <c r="L497" s="396"/>
      <c r="M497" s="114"/>
      <c r="N497" s="383"/>
      <c r="O497" s="437"/>
      <c r="P497" s="459"/>
    </row>
    <row r="498" spans="1:16" ht="15.6" x14ac:dyDescent="0.3">
      <c r="A498" s="440"/>
      <c r="B498" s="375"/>
      <c r="C498" s="378"/>
      <c r="D498" s="158"/>
      <c r="E498" s="159">
        <v>2019</v>
      </c>
      <c r="F498" s="160"/>
      <c r="G498" s="161">
        <f t="shared" si="65"/>
        <v>0</v>
      </c>
      <c r="H498" s="162"/>
      <c r="I498" s="162"/>
      <c r="J498" s="162"/>
      <c r="K498" s="163"/>
      <c r="L498" s="396"/>
      <c r="M498" s="114"/>
      <c r="N498" s="383"/>
      <c r="O498" s="437"/>
      <c r="P498" s="459"/>
    </row>
    <row r="499" spans="1:16" ht="16.2" thickBot="1" x14ac:dyDescent="0.35">
      <c r="A499" s="440"/>
      <c r="B499" s="376"/>
      <c r="C499" s="379"/>
      <c r="D499" s="164"/>
      <c r="E499" s="165">
        <v>2020</v>
      </c>
      <c r="F499" s="166"/>
      <c r="G499" s="167">
        <f t="shared" si="65"/>
        <v>0</v>
      </c>
      <c r="H499" s="168"/>
      <c r="I499" s="168"/>
      <c r="J499" s="168"/>
      <c r="K499" s="169"/>
      <c r="L499" s="396"/>
      <c r="M499" s="119"/>
      <c r="N499" s="383"/>
      <c r="O499" s="437"/>
      <c r="P499" s="459"/>
    </row>
    <row r="500" spans="1:16" ht="15.6" x14ac:dyDescent="0.3">
      <c r="A500" s="440"/>
      <c r="B500" s="374" t="s">
        <v>290</v>
      </c>
      <c r="C500" s="377" t="s">
        <v>97</v>
      </c>
      <c r="D500" s="152"/>
      <c r="E500" s="153">
        <v>2014</v>
      </c>
      <c r="F500" s="154"/>
      <c r="G500" s="155">
        <f t="shared" si="65"/>
        <v>0</v>
      </c>
      <c r="H500" s="156"/>
      <c r="I500" s="156"/>
      <c r="J500" s="156"/>
      <c r="K500" s="157"/>
      <c r="L500" s="396"/>
      <c r="M500" s="114"/>
      <c r="N500" s="383"/>
      <c r="O500" s="437"/>
      <c r="P500" s="459"/>
    </row>
    <row r="501" spans="1:16" ht="15.6" x14ac:dyDescent="0.3">
      <c r="A501" s="440"/>
      <c r="B501" s="375"/>
      <c r="C501" s="378"/>
      <c r="D501" s="158">
        <v>10000</v>
      </c>
      <c r="E501" s="159">
        <v>2015</v>
      </c>
      <c r="F501" s="160"/>
      <c r="G501" s="161">
        <v>31500</v>
      </c>
      <c r="H501" s="162">
        <f>G501*0.3</f>
        <v>9450</v>
      </c>
      <c r="I501" s="162">
        <f>G501*0.55</f>
        <v>17325</v>
      </c>
      <c r="J501" s="162">
        <f>G501*0.05</f>
        <v>1575</v>
      </c>
      <c r="K501" s="163">
        <f>G501*0.1</f>
        <v>3150</v>
      </c>
      <c r="L501" s="396"/>
      <c r="M501" s="114"/>
      <c r="N501" s="383"/>
      <c r="O501" s="437"/>
      <c r="P501" s="459"/>
    </row>
    <row r="502" spans="1:16" ht="15.6" x14ac:dyDescent="0.3">
      <c r="A502" s="440"/>
      <c r="B502" s="375"/>
      <c r="C502" s="378"/>
      <c r="D502" s="158"/>
      <c r="E502" s="159">
        <v>2016</v>
      </c>
      <c r="F502" s="160"/>
      <c r="G502" s="161">
        <f t="shared" ref="G502:G506" si="66">SUM(H502:K502)</f>
        <v>0</v>
      </c>
      <c r="H502" s="162"/>
      <c r="I502" s="162"/>
      <c r="J502" s="162"/>
      <c r="K502" s="163"/>
      <c r="L502" s="396"/>
      <c r="M502" s="114"/>
      <c r="N502" s="383"/>
      <c r="O502" s="437"/>
      <c r="P502" s="459"/>
    </row>
    <row r="503" spans="1:16" ht="15.6" x14ac:dyDescent="0.3">
      <c r="A503" s="440"/>
      <c r="B503" s="375"/>
      <c r="C503" s="378"/>
      <c r="D503" s="158"/>
      <c r="E503" s="159">
        <v>2017</v>
      </c>
      <c r="F503" s="160"/>
      <c r="G503" s="161">
        <f t="shared" si="66"/>
        <v>0</v>
      </c>
      <c r="H503" s="162"/>
      <c r="I503" s="162"/>
      <c r="J503" s="162"/>
      <c r="K503" s="163"/>
      <c r="L503" s="396"/>
      <c r="M503" s="114"/>
      <c r="N503" s="383"/>
      <c r="O503" s="437"/>
      <c r="P503" s="459"/>
    </row>
    <row r="504" spans="1:16" ht="15.6" x14ac:dyDescent="0.3">
      <c r="A504" s="440"/>
      <c r="B504" s="375"/>
      <c r="C504" s="378"/>
      <c r="D504" s="158"/>
      <c r="E504" s="159">
        <v>2018</v>
      </c>
      <c r="F504" s="160"/>
      <c r="G504" s="161">
        <f t="shared" si="66"/>
        <v>0</v>
      </c>
      <c r="H504" s="162"/>
      <c r="I504" s="162"/>
      <c r="J504" s="162"/>
      <c r="K504" s="163"/>
      <c r="L504" s="396"/>
      <c r="M504" s="114"/>
      <c r="N504" s="383"/>
      <c r="O504" s="437"/>
      <c r="P504" s="459"/>
    </row>
    <row r="505" spans="1:16" ht="15.6" x14ac:dyDescent="0.3">
      <c r="A505" s="440"/>
      <c r="B505" s="375"/>
      <c r="C505" s="378"/>
      <c r="D505" s="158"/>
      <c r="E505" s="159">
        <v>2019</v>
      </c>
      <c r="F505" s="160"/>
      <c r="G505" s="161">
        <f t="shared" si="66"/>
        <v>0</v>
      </c>
      <c r="H505" s="162"/>
      <c r="I505" s="162"/>
      <c r="J505" s="162"/>
      <c r="K505" s="163"/>
      <c r="L505" s="396"/>
      <c r="M505" s="114"/>
      <c r="N505" s="383"/>
      <c r="O505" s="437"/>
      <c r="P505" s="459"/>
    </row>
    <row r="506" spans="1:16" ht="16.2" thickBot="1" x14ac:dyDescent="0.35">
      <c r="A506" s="440"/>
      <c r="B506" s="376"/>
      <c r="C506" s="379"/>
      <c r="D506" s="164"/>
      <c r="E506" s="165">
        <v>2020</v>
      </c>
      <c r="F506" s="166"/>
      <c r="G506" s="167">
        <f t="shared" si="66"/>
        <v>0</v>
      </c>
      <c r="H506" s="168"/>
      <c r="I506" s="168"/>
      <c r="J506" s="168"/>
      <c r="K506" s="169"/>
      <c r="L506" s="396"/>
      <c r="M506" s="119"/>
      <c r="N506" s="383"/>
      <c r="O506" s="437"/>
      <c r="P506" s="459"/>
    </row>
    <row r="507" spans="1:16" ht="15.6" x14ac:dyDescent="0.3">
      <c r="A507" s="440"/>
      <c r="B507" s="374" t="s">
        <v>291</v>
      </c>
      <c r="C507" s="377" t="s">
        <v>99</v>
      </c>
      <c r="D507" s="152">
        <v>6000</v>
      </c>
      <c r="E507" s="153">
        <v>2014</v>
      </c>
      <c r="F507" s="154"/>
      <c r="G507" s="155">
        <v>18000</v>
      </c>
      <c r="H507" s="162">
        <f>G507*0.3</f>
        <v>5400</v>
      </c>
      <c r="I507" s="162">
        <f>G507*0.55</f>
        <v>9900</v>
      </c>
      <c r="J507" s="162">
        <f>G507*0.05</f>
        <v>900</v>
      </c>
      <c r="K507" s="163">
        <f>G507*0.1</f>
        <v>1800</v>
      </c>
      <c r="L507" s="396"/>
      <c r="M507" s="114"/>
      <c r="N507" s="383"/>
      <c r="O507" s="437"/>
      <c r="P507" s="459"/>
    </row>
    <row r="508" spans="1:16" ht="15.6" x14ac:dyDescent="0.3">
      <c r="A508" s="440"/>
      <c r="B508" s="375"/>
      <c r="C508" s="378"/>
      <c r="D508" s="158"/>
      <c r="E508" s="159">
        <v>2015</v>
      </c>
      <c r="F508" s="160"/>
      <c r="G508" s="161"/>
      <c r="H508" s="162"/>
      <c r="I508" s="162"/>
      <c r="J508" s="162"/>
      <c r="K508" s="163"/>
      <c r="L508" s="396"/>
      <c r="M508" s="114"/>
      <c r="N508" s="383"/>
      <c r="O508" s="437"/>
      <c r="P508" s="459"/>
    </row>
    <row r="509" spans="1:16" ht="15.6" x14ac:dyDescent="0.3">
      <c r="A509" s="440"/>
      <c r="B509" s="375"/>
      <c r="C509" s="378"/>
      <c r="D509" s="158"/>
      <c r="E509" s="159">
        <v>2016</v>
      </c>
      <c r="F509" s="160"/>
      <c r="G509" s="161">
        <f t="shared" si="64"/>
        <v>0</v>
      </c>
      <c r="H509" s="162"/>
      <c r="I509" s="162"/>
      <c r="J509" s="162"/>
      <c r="K509" s="163"/>
      <c r="L509" s="396"/>
      <c r="M509" s="114"/>
      <c r="N509" s="383"/>
      <c r="O509" s="437"/>
      <c r="P509" s="459"/>
    </row>
    <row r="510" spans="1:16" ht="15.6" x14ac:dyDescent="0.3">
      <c r="A510" s="440"/>
      <c r="B510" s="375"/>
      <c r="C510" s="378"/>
      <c r="D510" s="158"/>
      <c r="E510" s="159">
        <v>2017</v>
      </c>
      <c r="F510" s="160"/>
      <c r="G510" s="161">
        <f t="shared" si="64"/>
        <v>0</v>
      </c>
      <c r="H510" s="162"/>
      <c r="I510" s="162"/>
      <c r="J510" s="162"/>
      <c r="K510" s="163"/>
      <c r="L510" s="396"/>
      <c r="M510" s="114"/>
      <c r="N510" s="383"/>
      <c r="O510" s="437"/>
      <c r="P510" s="459"/>
    </row>
    <row r="511" spans="1:16" ht="15.6" x14ac:dyDescent="0.3">
      <c r="A511" s="440"/>
      <c r="B511" s="375"/>
      <c r="C511" s="378"/>
      <c r="D511" s="158"/>
      <c r="E511" s="159">
        <v>2018</v>
      </c>
      <c r="F511" s="160"/>
      <c r="G511" s="161">
        <f t="shared" si="64"/>
        <v>0</v>
      </c>
      <c r="H511" s="162"/>
      <c r="I511" s="162"/>
      <c r="J511" s="162"/>
      <c r="K511" s="163"/>
      <c r="L511" s="396"/>
      <c r="M511" s="114"/>
      <c r="N511" s="383"/>
      <c r="O511" s="437"/>
      <c r="P511" s="459"/>
    </row>
    <row r="512" spans="1:16" ht="15.6" x14ac:dyDescent="0.3">
      <c r="A512" s="440"/>
      <c r="B512" s="375"/>
      <c r="C512" s="378"/>
      <c r="D512" s="158"/>
      <c r="E512" s="159">
        <v>2019</v>
      </c>
      <c r="F512" s="160"/>
      <c r="G512" s="161">
        <f t="shared" si="64"/>
        <v>0</v>
      </c>
      <c r="H512" s="162"/>
      <c r="I512" s="162"/>
      <c r="J512" s="162"/>
      <c r="K512" s="163"/>
      <c r="L512" s="396"/>
      <c r="M512" s="114"/>
      <c r="N512" s="383"/>
      <c r="O512" s="437"/>
      <c r="P512" s="459"/>
    </row>
    <row r="513" spans="1:16" ht="16.2" thickBot="1" x14ac:dyDescent="0.35">
      <c r="A513" s="440"/>
      <c r="B513" s="376"/>
      <c r="C513" s="379"/>
      <c r="D513" s="164"/>
      <c r="E513" s="165">
        <v>2020</v>
      </c>
      <c r="F513" s="166"/>
      <c r="G513" s="167">
        <f t="shared" si="64"/>
        <v>0</v>
      </c>
      <c r="H513" s="168"/>
      <c r="I513" s="168"/>
      <c r="J513" s="168"/>
      <c r="K513" s="169"/>
      <c r="L513" s="396"/>
      <c r="M513" s="119"/>
      <c r="N513" s="383"/>
      <c r="O513" s="437"/>
      <c r="P513" s="459"/>
    </row>
    <row r="514" spans="1:16" ht="15.6" customHeight="1" x14ac:dyDescent="0.3">
      <c r="A514" s="440"/>
      <c r="B514" s="374" t="s">
        <v>292</v>
      </c>
      <c r="C514" s="377" t="s">
        <v>102</v>
      </c>
      <c r="D514" s="152"/>
      <c r="E514" s="153">
        <v>2014</v>
      </c>
      <c r="F514" s="154"/>
      <c r="G514" s="155">
        <f t="shared" si="64"/>
        <v>0</v>
      </c>
      <c r="H514" s="156"/>
      <c r="I514" s="156"/>
      <c r="J514" s="156"/>
      <c r="K514" s="157"/>
      <c r="L514" s="396"/>
      <c r="M514" s="66"/>
      <c r="N514" s="436"/>
      <c r="O514" s="437"/>
      <c r="P514" s="459"/>
    </row>
    <row r="515" spans="1:16" ht="15.6" x14ac:dyDescent="0.3">
      <c r="A515" s="440"/>
      <c r="B515" s="375"/>
      <c r="C515" s="378"/>
      <c r="D515" s="158"/>
      <c r="E515" s="159">
        <v>2015</v>
      </c>
      <c r="F515" s="160"/>
      <c r="G515" s="161">
        <f t="shared" si="64"/>
        <v>0</v>
      </c>
      <c r="H515" s="162"/>
      <c r="I515" s="162"/>
      <c r="J515" s="162"/>
      <c r="K515" s="163"/>
      <c r="L515" s="396"/>
      <c r="M515" s="67"/>
      <c r="N515" s="436"/>
      <c r="O515" s="437"/>
      <c r="P515" s="459"/>
    </row>
    <row r="516" spans="1:16" ht="15.6" x14ac:dyDescent="0.3">
      <c r="A516" s="440"/>
      <c r="B516" s="375"/>
      <c r="C516" s="378"/>
      <c r="D516" s="158"/>
      <c r="E516" s="159">
        <v>2016</v>
      </c>
      <c r="F516" s="160"/>
      <c r="G516" s="161">
        <f t="shared" si="64"/>
        <v>0</v>
      </c>
      <c r="H516" s="162"/>
      <c r="I516" s="162"/>
      <c r="J516" s="162"/>
      <c r="K516" s="163"/>
      <c r="L516" s="396"/>
      <c r="M516" s="67"/>
      <c r="N516" s="436"/>
      <c r="O516" s="437"/>
      <c r="P516" s="459"/>
    </row>
    <row r="517" spans="1:16" ht="15.6" x14ac:dyDescent="0.3">
      <c r="A517" s="440"/>
      <c r="B517" s="375"/>
      <c r="C517" s="378"/>
      <c r="D517" s="158"/>
      <c r="E517" s="159">
        <v>2017</v>
      </c>
      <c r="F517" s="160"/>
      <c r="G517" s="161">
        <f t="shared" si="64"/>
        <v>0</v>
      </c>
      <c r="H517" s="162"/>
      <c r="I517" s="162"/>
      <c r="J517" s="162"/>
      <c r="K517" s="163"/>
      <c r="L517" s="396"/>
      <c r="M517" s="67"/>
      <c r="N517" s="436"/>
      <c r="O517" s="437"/>
      <c r="P517" s="459"/>
    </row>
    <row r="518" spans="1:16" ht="15.6" x14ac:dyDescent="0.3">
      <c r="A518" s="440"/>
      <c r="B518" s="375"/>
      <c r="C518" s="378"/>
      <c r="D518" s="158"/>
      <c r="E518" s="159">
        <v>2018</v>
      </c>
      <c r="F518" s="160"/>
      <c r="G518" s="161">
        <f t="shared" si="64"/>
        <v>0</v>
      </c>
      <c r="H518" s="162"/>
      <c r="I518" s="162"/>
      <c r="J518" s="162"/>
      <c r="K518" s="163"/>
      <c r="L518" s="396"/>
      <c r="M518" s="67"/>
      <c r="N518" s="436"/>
      <c r="O518" s="437"/>
      <c r="P518" s="459"/>
    </row>
    <row r="519" spans="1:16" ht="15.6" x14ac:dyDescent="0.3">
      <c r="A519" s="440"/>
      <c r="B519" s="375"/>
      <c r="C519" s="378"/>
      <c r="D519" s="158"/>
      <c r="E519" s="159">
        <v>2019</v>
      </c>
      <c r="F519" s="160"/>
      <c r="G519" s="161">
        <f t="shared" si="64"/>
        <v>0</v>
      </c>
      <c r="H519" s="162"/>
      <c r="I519" s="162"/>
      <c r="J519" s="162"/>
      <c r="K519" s="163"/>
      <c r="L519" s="396"/>
      <c r="M519" s="67"/>
      <c r="N519" s="436"/>
      <c r="O519" s="437"/>
      <c r="P519" s="459"/>
    </row>
    <row r="520" spans="1:16" ht="16.2" thickBot="1" x14ac:dyDescent="0.35">
      <c r="A520" s="440"/>
      <c r="B520" s="376"/>
      <c r="C520" s="379"/>
      <c r="D520" s="164">
        <v>10000</v>
      </c>
      <c r="E520" s="165">
        <v>2020</v>
      </c>
      <c r="F520" s="166"/>
      <c r="G520" s="167">
        <v>39000</v>
      </c>
      <c r="H520" s="162">
        <f>G520*0.3</f>
        <v>11700</v>
      </c>
      <c r="I520" s="162">
        <f>G520*0.55</f>
        <v>21450</v>
      </c>
      <c r="J520" s="162">
        <f>G520*0.05</f>
        <v>1950</v>
      </c>
      <c r="K520" s="163">
        <f>G520*0.1</f>
        <v>3900</v>
      </c>
      <c r="L520" s="396"/>
      <c r="M520" s="68"/>
      <c r="N520" s="436"/>
      <c r="O520" s="437"/>
      <c r="P520" s="459"/>
    </row>
    <row r="521" spans="1:16" ht="15.6" x14ac:dyDescent="0.3">
      <c r="A521" s="440"/>
      <c r="B521" s="374" t="s">
        <v>293</v>
      </c>
      <c r="C521" s="377" t="s">
        <v>106</v>
      </c>
      <c r="D521" s="152"/>
      <c r="E521" s="153">
        <v>2014</v>
      </c>
      <c r="F521" s="154"/>
      <c r="G521" s="155">
        <f t="shared" si="64"/>
        <v>0</v>
      </c>
      <c r="H521" s="156"/>
      <c r="I521" s="156"/>
      <c r="J521" s="156"/>
      <c r="K521" s="157"/>
      <c r="L521" s="396"/>
      <c r="M521" s="69"/>
      <c r="N521" s="383"/>
      <c r="O521" s="437"/>
      <c r="P521" s="459"/>
    </row>
    <row r="522" spans="1:16" ht="15.6" x14ac:dyDescent="0.3">
      <c r="A522" s="440"/>
      <c r="B522" s="375"/>
      <c r="C522" s="378"/>
      <c r="D522" s="158"/>
      <c r="E522" s="159">
        <v>2015</v>
      </c>
      <c r="F522" s="160"/>
      <c r="G522" s="161">
        <f t="shared" si="64"/>
        <v>0</v>
      </c>
      <c r="H522" s="162"/>
      <c r="I522" s="162"/>
      <c r="J522" s="162"/>
      <c r="K522" s="163"/>
      <c r="L522" s="396"/>
      <c r="M522" s="67"/>
      <c r="N522" s="383"/>
      <c r="O522" s="437"/>
      <c r="P522" s="459"/>
    </row>
    <row r="523" spans="1:16" ht="15.6" x14ac:dyDescent="0.3">
      <c r="A523" s="440"/>
      <c r="B523" s="375"/>
      <c r="C523" s="378"/>
      <c r="D523" s="158"/>
      <c r="E523" s="159">
        <v>2016</v>
      </c>
      <c r="F523" s="160"/>
      <c r="G523" s="161">
        <f t="shared" si="64"/>
        <v>0</v>
      </c>
      <c r="H523" s="162"/>
      <c r="I523" s="162"/>
      <c r="J523" s="162"/>
      <c r="K523" s="163"/>
      <c r="L523" s="396"/>
      <c r="M523" s="67"/>
      <c r="N523" s="383"/>
      <c r="O523" s="437"/>
      <c r="P523" s="459"/>
    </row>
    <row r="524" spans="1:16" ht="15.6" x14ac:dyDescent="0.3">
      <c r="A524" s="440"/>
      <c r="B524" s="375"/>
      <c r="C524" s="378"/>
      <c r="D524" s="158"/>
      <c r="E524" s="159">
        <v>2017</v>
      </c>
      <c r="F524" s="160"/>
      <c r="G524" s="161">
        <f t="shared" si="64"/>
        <v>0</v>
      </c>
      <c r="H524" s="162"/>
      <c r="I524" s="162"/>
      <c r="J524" s="162"/>
      <c r="K524" s="163"/>
      <c r="L524" s="396"/>
      <c r="M524" s="67"/>
      <c r="N524" s="383"/>
      <c r="O524" s="437"/>
      <c r="P524" s="459"/>
    </row>
    <row r="525" spans="1:16" ht="15.6" x14ac:dyDescent="0.3">
      <c r="A525" s="440"/>
      <c r="B525" s="375"/>
      <c r="C525" s="378"/>
      <c r="D525" s="158"/>
      <c r="E525" s="159">
        <v>2018</v>
      </c>
      <c r="F525" s="160"/>
      <c r="G525" s="161">
        <f t="shared" si="64"/>
        <v>0</v>
      </c>
      <c r="H525" s="162"/>
      <c r="I525" s="162"/>
      <c r="J525" s="162"/>
      <c r="K525" s="163"/>
      <c r="L525" s="396"/>
      <c r="M525" s="67"/>
      <c r="N525" s="383"/>
      <c r="O525" s="437"/>
      <c r="P525" s="459"/>
    </row>
    <row r="526" spans="1:16" ht="15.6" x14ac:dyDescent="0.3">
      <c r="A526" s="440"/>
      <c r="B526" s="375"/>
      <c r="C526" s="378"/>
      <c r="D526" s="158"/>
      <c r="E526" s="159">
        <v>2019</v>
      </c>
      <c r="F526" s="160"/>
      <c r="G526" s="161">
        <f t="shared" si="64"/>
        <v>0</v>
      </c>
      <c r="H526" s="162"/>
      <c r="I526" s="162"/>
      <c r="J526" s="162"/>
      <c r="K526" s="163"/>
      <c r="L526" s="396"/>
      <c r="M526" s="67"/>
      <c r="N526" s="383"/>
      <c r="O526" s="437"/>
      <c r="P526" s="459"/>
    </row>
    <row r="527" spans="1:16" ht="16.2" thickBot="1" x14ac:dyDescent="0.35">
      <c r="A527" s="440"/>
      <c r="B527" s="376"/>
      <c r="C527" s="379"/>
      <c r="D527" s="164">
        <v>10000</v>
      </c>
      <c r="E527" s="165">
        <v>2020</v>
      </c>
      <c r="F527" s="166"/>
      <c r="G527" s="167">
        <v>39000</v>
      </c>
      <c r="H527" s="162">
        <f>G527*0.3</f>
        <v>11700</v>
      </c>
      <c r="I527" s="162">
        <f>G527*0.55</f>
        <v>21450</v>
      </c>
      <c r="J527" s="162">
        <f>G527*0.05</f>
        <v>1950</v>
      </c>
      <c r="K527" s="163">
        <f>G527*0.1</f>
        <v>3900</v>
      </c>
      <c r="L527" s="396"/>
      <c r="M527" s="112"/>
      <c r="N527" s="383"/>
      <c r="O527" s="437"/>
      <c r="P527" s="459"/>
    </row>
    <row r="528" spans="1:16" ht="15.6" customHeight="1" x14ac:dyDescent="0.3">
      <c r="A528" s="440"/>
      <c r="B528" s="374" t="s">
        <v>294</v>
      </c>
      <c r="C528" s="377" t="s">
        <v>152</v>
      </c>
      <c r="D528" s="152">
        <v>1000</v>
      </c>
      <c r="E528" s="153">
        <v>2014</v>
      </c>
      <c r="F528" s="154"/>
      <c r="G528" s="155">
        <v>30000</v>
      </c>
      <c r="H528" s="162">
        <f>G528*0.3</f>
        <v>9000</v>
      </c>
      <c r="I528" s="162">
        <f>G528*0.55</f>
        <v>16500</v>
      </c>
      <c r="J528" s="162">
        <f>G528*0.05</f>
        <v>1500</v>
      </c>
      <c r="K528" s="163">
        <f>G528*0.1</f>
        <v>3000</v>
      </c>
      <c r="L528" s="396"/>
      <c r="M528" s="109"/>
      <c r="N528" s="436"/>
      <c r="O528" s="437"/>
      <c r="P528" s="459"/>
    </row>
    <row r="529" spans="1:16" ht="15.6" x14ac:dyDescent="0.3">
      <c r="A529" s="440"/>
      <c r="B529" s="375"/>
      <c r="C529" s="378"/>
      <c r="D529" s="158"/>
      <c r="E529" s="159">
        <v>2015</v>
      </c>
      <c r="F529" s="160"/>
      <c r="G529" s="161">
        <f t="shared" si="64"/>
        <v>0</v>
      </c>
      <c r="H529" s="162"/>
      <c r="I529" s="162"/>
      <c r="J529" s="162"/>
      <c r="K529" s="170"/>
      <c r="L529" s="396"/>
      <c r="M529" s="110"/>
      <c r="N529" s="436"/>
      <c r="O529" s="437"/>
      <c r="P529" s="459"/>
    </row>
    <row r="530" spans="1:16" ht="15.6" x14ac:dyDescent="0.3">
      <c r="A530" s="440"/>
      <c r="B530" s="375"/>
      <c r="C530" s="378"/>
      <c r="D530" s="158"/>
      <c r="E530" s="159">
        <v>2016</v>
      </c>
      <c r="F530" s="160"/>
      <c r="G530" s="161">
        <f t="shared" si="64"/>
        <v>0</v>
      </c>
      <c r="H530" s="162"/>
      <c r="I530" s="162"/>
      <c r="J530" s="162"/>
      <c r="K530" s="170"/>
      <c r="L530" s="396"/>
      <c r="M530" s="110"/>
      <c r="N530" s="436"/>
      <c r="O530" s="437"/>
      <c r="P530" s="459"/>
    </row>
    <row r="531" spans="1:16" ht="15.6" x14ac:dyDescent="0.3">
      <c r="A531" s="440"/>
      <c r="B531" s="375"/>
      <c r="C531" s="378"/>
      <c r="D531" s="158"/>
      <c r="E531" s="159">
        <v>2017</v>
      </c>
      <c r="F531" s="160"/>
      <c r="G531" s="161">
        <f t="shared" si="64"/>
        <v>0</v>
      </c>
      <c r="H531" s="162"/>
      <c r="I531" s="162"/>
      <c r="J531" s="162"/>
      <c r="K531" s="170"/>
      <c r="L531" s="396"/>
      <c r="M531" s="110"/>
      <c r="N531" s="436"/>
      <c r="O531" s="437"/>
      <c r="P531" s="459"/>
    </row>
    <row r="532" spans="1:16" ht="15.6" x14ac:dyDescent="0.3">
      <c r="A532" s="440"/>
      <c r="B532" s="375"/>
      <c r="C532" s="378"/>
      <c r="D532" s="158"/>
      <c r="E532" s="159">
        <v>2018</v>
      </c>
      <c r="F532" s="160"/>
      <c r="G532" s="161">
        <f t="shared" si="64"/>
        <v>0</v>
      </c>
      <c r="H532" s="162"/>
      <c r="I532" s="162"/>
      <c r="J532" s="162"/>
      <c r="K532" s="170"/>
      <c r="L532" s="396"/>
      <c r="M532" s="110"/>
      <c r="N532" s="436"/>
      <c r="O532" s="437"/>
      <c r="P532" s="459"/>
    </row>
    <row r="533" spans="1:16" ht="15.6" x14ac:dyDescent="0.3">
      <c r="A533" s="440"/>
      <c r="B533" s="375"/>
      <c r="C533" s="378"/>
      <c r="D533" s="158"/>
      <c r="E533" s="159">
        <v>2019</v>
      </c>
      <c r="F533" s="160"/>
      <c r="G533" s="161">
        <f t="shared" si="64"/>
        <v>0</v>
      </c>
      <c r="H533" s="162"/>
      <c r="I533" s="162"/>
      <c r="J533" s="162"/>
      <c r="K533" s="170"/>
      <c r="L533" s="396"/>
      <c r="M533" s="110"/>
      <c r="N533" s="436"/>
      <c r="O533" s="437"/>
      <c r="P533" s="459"/>
    </row>
    <row r="534" spans="1:16" ht="16.2" thickBot="1" x14ac:dyDescent="0.35">
      <c r="A534" s="440"/>
      <c r="B534" s="376"/>
      <c r="C534" s="379"/>
      <c r="D534" s="164">
        <v>15000</v>
      </c>
      <c r="E534" s="165">
        <v>2020</v>
      </c>
      <c r="F534" s="166"/>
      <c r="G534" s="167">
        <v>30000</v>
      </c>
      <c r="H534" s="162">
        <f>G534*0.3</f>
        <v>9000</v>
      </c>
      <c r="I534" s="162">
        <f>G534*0.55</f>
        <v>16500</v>
      </c>
      <c r="J534" s="162">
        <f>G534*0.05</f>
        <v>1500</v>
      </c>
      <c r="K534" s="163">
        <f>G534*0.1</f>
        <v>3000</v>
      </c>
      <c r="L534" s="397"/>
      <c r="M534" s="111"/>
      <c r="N534" s="436"/>
      <c r="O534" s="437"/>
      <c r="P534" s="459"/>
    </row>
    <row r="535" spans="1:16" s="96" customFormat="1" ht="16.2" thickBot="1" x14ac:dyDescent="0.35">
      <c r="A535" s="466" t="s">
        <v>42</v>
      </c>
      <c r="B535" s="467"/>
      <c r="C535" s="467"/>
      <c r="D535" s="467"/>
      <c r="E535" s="467"/>
      <c r="F535" s="467"/>
      <c r="G535" s="467"/>
      <c r="H535" s="467"/>
      <c r="I535" s="467"/>
      <c r="J535" s="467"/>
      <c r="K535" s="467"/>
      <c r="L535" s="467"/>
      <c r="M535" s="467"/>
      <c r="N535" s="468"/>
      <c r="O535" s="469"/>
      <c r="P535" s="95"/>
    </row>
    <row r="536" spans="1:16" ht="16.2" thickBot="1" x14ac:dyDescent="0.35">
      <c r="A536" s="440" t="s">
        <v>43</v>
      </c>
      <c r="B536" s="470" t="s">
        <v>44</v>
      </c>
      <c r="C536" s="460" t="s">
        <v>123</v>
      </c>
      <c r="D536" s="133" t="str">
        <f>D543</f>
        <v>0,75 км</v>
      </c>
      <c r="E536" s="11">
        <v>2014</v>
      </c>
      <c r="F536" s="105"/>
      <c r="G536" s="138">
        <f>G543+G550+G557</f>
        <v>2000</v>
      </c>
      <c r="H536" s="138">
        <f t="shared" ref="H536:K536" si="67">H543+H550+H557</f>
        <v>600</v>
      </c>
      <c r="I536" s="138">
        <f t="shared" si="67"/>
        <v>1100</v>
      </c>
      <c r="J536" s="138">
        <f t="shared" si="67"/>
        <v>100</v>
      </c>
      <c r="K536" s="138">
        <f t="shared" si="67"/>
        <v>200</v>
      </c>
      <c r="L536" s="135"/>
      <c r="M536" s="66"/>
      <c r="N536" s="436" t="s">
        <v>47</v>
      </c>
      <c r="O536" s="437"/>
      <c r="P536" s="71" t="s">
        <v>121</v>
      </c>
    </row>
    <row r="537" spans="1:16" ht="16.2" thickBot="1" x14ac:dyDescent="0.35">
      <c r="A537" s="440"/>
      <c r="B537" s="471"/>
      <c r="C537" s="461"/>
      <c r="D537" s="132" t="str">
        <f>D544</f>
        <v>0,75 км</v>
      </c>
      <c r="E537" s="17">
        <v>2015</v>
      </c>
      <c r="F537" s="106"/>
      <c r="G537" s="138">
        <f t="shared" ref="G537:K542" si="68">G544+G551+G558</f>
        <v>2000</v>
      </c>
      <c r="H537" s="138">
        <f t="shared" si="68"/>
        <v>600</v>
      </c>
      <c r="I537" s="138">
        <f t="shared" si="68"/>
        <v>1100</v>
      </c>
      <c r="J537" s="138">
        <f t="shared" si="68"/>
        <v>100</v>
      </c>
      <c r="K537" s="138">
        <f t="shared" si="68"/>
        <v>200</v>
      </c>
      <c r="L537" s="136"/>
      <c r="M537" s="67"/>
      <c r="N537" s="436"/>
      <c r="O537" s="437"/>
      <c r="P537" s="71"/>
    </row>
    <row r="538" spans="1:16" ht="47.4" thickBot="1" x14ac:dyDescent="0.35">
      <c r="A538" s="440"/>
      <c r="B538" s="471"/>
      <c r="C538" s="461"/>
      <c r="D538" s="132" t="str">
        <f>D552</f>
        <v>1,5 км водопровода; 
1,75 км линий электропередач</v>
      </c>
      <c r="E538" s="17">
        <v>2016</v>
      </c>
      <c r="F538" s="106"/>
      <c r="G538" s="138">
        <f t="shared" si="68"/>
        <v>3250</v>
      </c>
      <c r="H538" s="138">
        <f t="shared" si="68"/>
        <v>975</v>
      </c>
      <c r="I538" s="138">
        <f t="shared" si="68"/>
        <v>1787.5000000000002</v>
      </c>
      <c r="J538" s="138">
        <f t="shared" si="68"/>
        <v>162.5</v>
      </c>
      <c r="K538" s="138">
        <f t="shared" si="68"/>
        <v>325</v>
      </c>
      <c r="L538" s="136"/>
      <c r="M538" s="67"/>
      <c r="N538" s="436"/>
      <c r="O538" s="437"/>
      <c r="P538" s="71"/>
    </row>
    <row r="539" spans="1:16" ht="47.4" thickBot="1" x14ac:dyDescent="0.35">
      <c r="A539" s="440"/>
      <c r="B539" s="471"/>
      <c r="C539" s="461"/>
      <c r="D539" s="132" t="str">
        <f>D553</f>
        <v>1,5 км водопровода; 
1,75 км линий электропередач</v>
      </c>
      <c r="E539" s="17">
        <v>2017</v>
      </c>
      <c r="F539" s="106"/>
      <c r="G539" s="138">
        <f t="shared" si="68"/>
        <v>3250</v>
      </c>
      <c r="H539" s="138">
        <f t="shared" si="68"/>
        <v>975</v>
      </c>
      <c r="I539" s="138">
        <f t="shared" si="68"/>
        <v>1787.5000000000002</v>
      </c>
      <c r="J539" s="138">
        <f t="shared" si="68"/>
        <v>162.5</v>
      </c>
      <c r="K539" s="138">
        <f t="shared" si="68"/>
        <v>325</v>
      </c>
      <c r="L539" s="136"/>
      <c r="M539" s="67"/>
      <c r="N539" s="436"/>
      <c r="O539" s="437"/>
      <c r="P539" s="71"/>
    </row>
    <row r="540" spans="1:16" ht="47.4" thickBot="1" x14ac:dyDescent="0.35">
      <c r="A540" s="440"/>
      <c r="B540" s="471"/>
      <c r="C540" s="461"/>
      <c r="D540" s="132" t="str">
        <f>D561</f>
        <v>1  км водопровода, 1 км. линий электропередач</v>
      </c>
      <c r="E540" s="17">
        <v>2018</v>
      </c>
      <c r="F540" s="106"/>
      <c r="G540" s="138">
        <f t="shared" si="68"/>
        <v>2500</v>
      </c>
      <c r="H540" s="138">
        <f t="shared" si="68"/>
        <v>750</v>
      </c>
      <c r="I540" s="138">
        <f t="shared" si="68"/>
        <v>1375</v>
      </c>
      <c r="J540" s="138">
        <f t="shared" si="68"/>
        <v>125</v>
      </c>
      <c r="K540" s="138">
        <f t="shared" si="68"/>
        <v>250</v>
      </c>
      <c r="L540" s="136"/>
      <c r="M540" s="67"/>
      <c r="N540" s="436"/>
      <c r="O540" s="437"/>
      <c r="P540" s="71"/>
    </row>
    <row r="541" spans="1:16" ht="47.4" thickBot="1" x14ac:dyDescent="0.35">
      <c r="A541" s="440"/>
      <c r="B541" s="471"/>
      <c r="C541" s="461"/>
      <c r="D541" s="132" t="str">
        <f>D562</f>
        <v>1,5 км водопровода, 1,75  км. линий электропередач</v>
      </c>
      <c r="E541" s="17">
        <v>2019</v>
      </c>
      <c r="F541" s="106"/>
      <c r="G541" s="138">
        <f t="shared" si="68"/>
        <v>3250</v>
      </c>
      <c r="H541" s="138">
        <f t="shared" si="68"/>
        <v>975</v>
      </c>
      <c r="I541" s="138">
        <f t="shared" si="68"/>
        <v>1787.5000000000002</v>
      </c>
      <c r="J541" s="138">
        <f t="shared" si="68"/>
        <v>162.5</v>
      </c>
      <c r="K541" s="138">
        <f t="shared" si="68"/>
        <v>325</v>
      </c>
      <c r="L541" s="136"/>
      <c r="M541" s="67"/>
      <c r="N541" s="436"/>
      <c r="O541" s="437"/>
      <c r="P541" s="71"/>
    </row>
    <row r="542" spans="1:16" ht="16.2" thickBot="1" x14ac:dyDescent="0.35">
      <c r="A542" s="440"/>
      <c r="B542" s="472"/>
      <c r="C542" s="462"/>
      <c r="D542" s="134"/>
      <c r="E542" s="22">
        <v>2020</v>
      </c>
      <c r="F542" s="107"/>
      <c r="G542" s="138">
        <f t="shared" si="68"/>
        <v>0</v>
      </c>
      <c r="H542" s="138">
        <f t="shared" si="68"/>
        <v>0</v>
      </c>
      <c r="I542" s="138">
        <f t="shared" si="68"/>
        <v>0</v>
      </c>
      <c r="J542" s="138">
        <f t="shared" si="68"/>
        <v>0</v>
      </c>
      <c r="K542" s="138">
        <f t="shared" si="68"/>
        <v>0</v>
      </c>
      <c r="L542" s="137"/>
      <c r="M542" s="68"/>
      <c r="N542" s="436"/>
      <c r="O542" s="437"/>
      <c r="P542" s="71"/>
    </row>
    <row r="543" spans="1:16" ht="16.2" thickBot="1" x14ac:dyDescent="0.35">
      <c r="A543" s="440"/>
      <c r="B543" s="374" t="s">
        <v>259</v>
      </c>
      <c r="C543" s="429" t="s">
        <v>152</v>
      </c>
      <c r="D543" s="212" t="s">
        <v>261</v>
      </c>
      <c r="E543" s="153">
        <v>2014</v>
      </c>
      <c r="F543" s="154"/>
      <c r="G543" s="213">
        <v>2000</v>
      </c>
      <c r="H543" s="213">
        <f>G543*0.3</f>
        <v>600</v>
      </c>
      <c r="I543" s="213">
        <f>G543*0.55</f>
        <v>1100</v>
      </c>
      <c r="J543" s="213">
        <f>G543*0.05</f>
        <v>100</v>
      </c>
      <c r="K543" s="213">
        <f>G543*0.1</f>
        <v>200</v>
      </c>
      <c r="L543" s="463" t="s">
        <v>154</v>
      </c>
      <c r="M543" s="66"/>
      <c r="N543" s="436"/>
      <c r="O543" s="437"/>
      <c r="P543" s="71"/>
    </row>
    <row r="544" spans="1:16" ht="15.6" x14ac:dyDescent="0.3">
      <c r="A544" s="440"/>
      <c r="B544" s="375"/>
      <c r="C544" s="430"/>
      <c r="D544" s="214" t="s">
        <v>261</v>
      </c>
      <c r="E544" s="159">
        <v>2015</v>
      </c>
      <c r="F544" s="160"/>
      <c r="G544" s="154">
        <v>2000</v>
      </c>
      <c r="H544" s="213">
        <f>G544*0.3</f>
        <v>600</v>
      </c>
      <c r="I544" s="213">
        <f>G544*0.55</f>
        <v>1100</v>
      </c>
      <c r="J544" s="213">
        <f>G544*0.05</f>
        <v>100</v>
      </c>
      <c r="K544" s="213">
        <f>G544*0.1</f>
        <v>200</v>
      </c>
      <c r="L544" s="464"/>
      <c r="M544" s="67"/>
      <c r="N544" s="436"/>
      <c r="O544" s="437"/>
      <c r="P544" s="71"/>
    </row>
    <row r="545" spans="1:16" ht="15.6" x14ac:dyDescent="0.3">
      <c r="A545" s="440"/>
      <c r="B545" s="375"/>
      <c r="C545" s="430"/>
      <c r="D545" s="214"/>
      <c r="E545" s="159">
        <v>2016</v>
      </c>
      <c r="F545" s="160"/>
      <c r="G545" s="160"/>
      <c r="H545" s="160"/>
      <c r="I545" s="160"/>
      <c r="J545" s="160"/>
      <c r="K545" s="160"/>
      <c r="L545" s="464"/>
      <c r="M545" s="67"/>
      <c r="N545" s="436"/>
      <c r="O545" s="437"/>
      <c r="P545" s="71"/>
    </row>
    <row r="546" spans="1:16" ht="15.6" x14ac:dyDescent="0.3">
      <c r="A546" s="440"/>
      <c r="B546" s="375"/>
      <c r="C546" s="430"/>
      <c r="D546" s="214"/>
      <c r="E546" s="159">
        <v>2017</v>
      </c>
      <c r="F546" s="160"/>
      <c r="G546" s="160"/>
      <c r="H546" s="160"/>
      <c r="I546" s="160"/>
      <c r="J546" s="160"/>
      <c r="K546" s="160"/>
      <c r="L546" s="464"/>
      <c r="M546" s="67"/>
      <c r="N546" s="436"/>
      <c r="O546" s="437"/>
      <c r="P546" s="71"/>
    </row>
    <row r="547" spans="1:16" ht="15.6" x14ac:dyDescent="0.3">
      <c r="A547" s="440"/>
      <c r="B547" s="375"/>
      <c r="C547" s="430"/>
      <c r="D547" s="214"/>
      <c r="E547" s="159">
        <v>2018</v>
      </c>
      <c r="F547" s="160"/>
      <c r="G547" s="160"/>
      <c r="H547" s="160"/>
      <c r="I547" s="160"/>
      <c r="J547" s="160"/>
      <c r="K547" s="160"/>
      <c r="L547" s="464"/>
      <c r="M547" s="67"/>
      <c r="N547" s="436"/>
      <c r="O547" s="437"/>
      <c r="P547" s="71"/>
    </row>
    <row r="548" spans="1:16" ht="15.6" x14ac:dyDescent="0.3">
      <c r="A548" s="440"/>
      <c r="B548" s="375"/>
      <c r="C548" s="430"/>
      <c r="D548" s="214"/>
      <c r="E548" s="159">
        <v>2019</v>
      </c>
      <c r="F548" s="160"/>
      <c r="G548" s="160"/>
      <c r="H548" s="160"/>
      <c r="I548" s="160"/>
      <c r="J548" s="160"/>
      <c r="K548" s="160"/>
      <c r="L548" s="464"/>
      <c r="M548" s="67"/>
      <c r="N548" s="436"/>
      <c r="O548" s="437"/>
      <c r="P548" s="71"/>
    </row>
    <row r="549" spans="1:16" ht="16.2" thickBot="1" x14ac:dyDescent="0.35">
      <c r="A549" s="440"/>
      <c r="B549" s="376"/>
      <c r="C549" s="431"/>
      <c r="D549" s="215"/>
      <c r="E549" s="165">
        <v>2020</v>
      </c>
      <c r="F549" s="166"/>
      <c r="G549" s="166"/>
      <c r="H549" s="166"/>
      <c r="I549" s="166"/>
      <c r="J549" s="166"/>
      <c r="K549" s="166"/>
      <c r="L549" s="464"/>
      <c r="M549" s="68"/>
      <c r="N549" s="436"/>
      <c r="O549" s="437"/>
      <c r="P549" s="71"/>
    </row>
    <row r="550" spans="1:16" ht="15.6" x14ac:dyDescent="0.3">
      <c r="A550" s="440"/>
      <c r="B550" s="374" t="s">
        <v>260</v>
      </c>
      <c r="C550" s="429" t="s">
        <v>152</v>
      </c>
      <c r="D550" s="212"/>
      <c r="E550" s="153">
        <v>2014</v>
      </c>
      <c r="F550" s="154"/>
      <c r="G550" s="154"/>
      <c r="H550" s="154"/>
      <c r="I550" s="154"/>
      <c r="J550" s="154"/>
      <c r="K550" s="154"/>
      <c r="L550" s="464"/>
      <c r="M550" s="66"/>
      <c r="N550" s="436"/>
      <c r="O550" s="437"/>
      <c r="P550" s="71"/>
    </row>
    <row r="551" spans="1:16" ht="15.6" x14ac:dyDescent="0.3">
      <c r="A551" s="440"/>
      <c r="B551" s="375"/>
      <c r="C551" s="430"/>
      <c r="D551" s="214"/>
      <c r="E551" s="159">
        <v>2015</v>
      </c>
      <c r="F551" s="160"/>
      <c r="G551" s="160"/>
      <c r="H551" s="160"/>
      <c r="I551" s="160"/>
      <c r="J551" s="160"/>
      <c r="K551" s="160"/>
      <c r="L551" s="464"/>
      <c r="M551" s="67"/>
      <c r="N551" s="436"/>
      <c r="O551" s="437"/>
      <c r="P551" s="71"/>
    </row>
    <row r="552" spans="1:16" ht="46.8" x14ac:dyDescent="0.3">
      <c r="A552" s="440"/>
      <c r="B552" s="375"/>
      <c r="C552" s="430"/>
      <c r="D552" s="214" t="s">
        <v>262</v>
      </c>
      <c r="E552" s="159">
        <v>2016</v>
      </c>
      <c r="F552" s="160"/>
      <c r="G552" s="160">
        <v>3250</v>
      </c>
      <c r="H552" s="213">
        <f>G552*0.3</f>
        <v>975</v>
      </c>
      <c r="I552" s="213">
        <f>G552*0.55</f>
        <v>1787.5000000000002</v>
      </c>
      <c r="J552" s="213">
        <f>G552*0.05</f>
        <v>162.5</v>
      </c>
      <c r="K552" s="213">
        <f>G552*0.1</f>
        <v>325</v>
      </c>
      <c r="L552" s="464"/>
      <c r="M552" s="67"/>
      <c r="N552" s="436"/>
      <c r="O552" s="437"/>
      <c r="P552" s="71"/>
    </row>
    <row r="553" spans="1:16" ht="46.8" x14ac:dyDescent="0.3">
      <c r="A553" s="440"/>
      <c r="B553" s="375"/>
      <c r="C553" s="430"/>
      <c r="D553" s="214" t="s">
        <v>262</v>
      </c>
      <c r="E553" s="159">
        <v>2017</v>
      </c>
      <c r="F553" s="160"/>
      <c r="G553" s="160">
        <v>3250</v>
      </c>
      <c r="H553" s="213">
        <f>G553*0.3</f>
        <v>975</v>
      </c>
      <c r="I553" s="213">
        <f>G553*0.55</f>
        <v>1787.5000000000002</v>
      </c>
      <c r="J553" s="213">
        <f>G553*0.05</f>
        <v>162.5</v>
      </c>
      <c r="K553" s="213">
        <f>G553*0.1</f>
        <v>325</v>
      </c>
      <c r="L553" s="464"/>
      <c r="M553" s="67"/>
      <c r="N553" s="436"/>
      <c r="O553" s="437"/>
      <c r="P553" s="71"/>
    </row>
    <row r="554" spans="1:16" ht="15.6" x14ac:dyDescent="0.3">
      <c r="A554" s="440"/>
      <c r="B554" s="375"/>
      <c r="C554" s="430"/>
      <c r="D554" s="214"/>
      <c r="E554" s="159">
        <v>2018</v>
      </c>
      <c r="F554" s="160"/>
      <c r="G554" s="160"/>
      <c r="H554" s="160"/>
      <c r="I554" s="160"/>
      <c r="J554" s="160"/>
      <c r="K554" s="160"/>
      <c r="L554" s="464"/>
      <c r="M554" s="67"/>
      <c r="N554" s="436"/>
      <c r="O554" s="437"/>
      <c r="P554" s="71"/>
    </row>
    <row r="555" spans="1:16" ht="15.6" x14ac:dyDescent="0.3">
      <c r="A555" s="440"/>
      <c r="B555" s="375"/>
      <c r="C555" s="430"/>
      <c r="D555" s="214"/>
      <c r="E555" s="159">
        <v>2019</v>
      </c>
      <c r="F555" s="160"/>
      <c r="G555" s="160"/>
      <c r="H555" s="160"/>
      <c r="I555" s="160"/>
      <c r="J555" s="160"/>
      <c r="K555" s="160"/>
      <c r="L555" s="464"/>
      <c r="M555" s="67"/>
      <c r="N555" s="436"/>
      <c r="O555" s="437"/>
      <c r="P555" s="71"/>
    </row>
    <row r="556" spans="1:16" ht="16.2" thickBot="1" x14ac:dyDescent="0.35">
      <c r="A556" s="440"/>
      <c r="B556" s="376"/>
      <c r="C556" s="431"/>
      <c r="D556" s="215"/>
      <c r="E556" s="165">
        <v>2020</v>
      </c>
      <c r="F556" s="166"/>
      <c r="G556" s="166"/>
      <c r="H556" s="166"/>
      <c r="I556" s="166"/>
      <c r="J556" s="166"/>
      <c r="K556" s="166"/>
      <c r="L556" s="464"/>
      <c r="M556" s="68"/>
      <c r="N556" s="436"/>
      <c r="O556" s="437"/>
      <c r="P556" s="71"/>
    </row>
    <row r="557" spans="1:16" ht="15.6" x14ac:dyDescent="0.3">
      <c r="A557" s="440"/>
      <c r="B557" s="374" t="s">
        <v>277</v>
      </c>
      <c r="C557" s="429" t="s">
        <v>152</v>
      </c>
      <c r="D557" s="212"/>
      <c r="E557" s="153">
        <v>2014</v>
      </c>
      <c r="F557" s="154"/>
      <c r="G557" s="154"/>
      <c r="H557" s="154"/>
      <c r="I557" s="154"/>
      <c r="J557" s="154"/>
      <c r="K557" s="154"/>
      <c r="L557" s="464"/>
      <c r="M557" s="66"/>
      <c r="N557" s="436"/>
      <c r="O557" s="437"/>
      <c r="P557" s="71"/>
    </row>
    <row r="558" spans="1:16" ht="15.6" x14ac:dyDescent="0.3">
      <c r="A558" s="440"/>
      <c r="B558" s="375"/>
      <c r="C558" s="430"/>
      <c r="D558" s="214"/>
      <c r="E558" s="159">
        <v>2015</v>
      </c>
      <c r="F558" s="160"/>
      <c r="G558" s="160"/>
      <c r="H558" s="160"/>
      <c r="I558" s="160"/>
      <c r="J558" s="160"/>
      <c r="K558" s="160"/>
      <c r="L558" s="464"/>
      <c r="M558" s="67"/>
      <c r="N558" s="436"/>
      <c r="O558" s="437"/>
      <c r="P558" s="71"/>
    </row>
    <row r="559" spans="1:16" ht="15.6" x14ac:dyDescent="0.3">
      <c r="A559" s="440"/>
      <c r="B559" s="375"/>
      <c r="C559" s="430"/>
      <c r="D559" s="214"/>
      <c r="E559" s="159">
        <v>2016</v>
      </c>
      <c r="F559" s="160"/>
      <c r="G559" s="160"/>
      <c r="H559" s="160"/>
      <c r="I559" s="160"/>
      <c r="J559" s="160"/>
      <c r="K559" s="160"/>
      <c r="L559" s="464"/>
      <c r="M559" s="67"/>
      <c r="N559" s="436"/>
      <c r="O559" s="437"/>
      <c r="P559" s="71"/>
    </row>
    <row r="560" spans="1:16" ht="15.6" x14ac:dyDescent="0.3">
      <c r="A560" s="440"/>
      <c r="B560" s="375"/>
      <c r="C560" s="430"/>
      <c r="D560" s="214"/>
      <c r="E560" s="159">
        <v>2017</v>
      </c>
      <c r="F560" s="160"/>
      <c r="G560" s="160"/>
      <c r="H560" s="160"/>
      <c r="I560" s="160"/>
      <c r="J560" s="160"/>
      <c r="K560" s="160"/>
      <c r="L560" s="464"/>
      <c r="M560" s="67"/>
      <c r="N560" s="436"/>
      <c r="O560" s="437"/>
      <c r="P560" s="71"/>
    </row>
    <row r="561" spans="1:16" ht="46.8" x14ac:dyDescent="0.3">
      <c r="A561" s="440"/>
      <c r="B561" s="375"/>
      <c r="C561" s="430"/>
      <c r="D561" s="216" t="s">
        <v>278</v>
      </c>
      <c r="E561" s="159">
        <v>2018</v>
      </c>
      <c r="F561" s="160"/>
      <c r="G561" s="217">
        <v>2500</v>
      </c>
      <c r="H561" s="213">
        <f>G561*0.3</f>
        <v>750</v>
      </c>
      <c r="I561" s="213">
        <f>G561*0.55</f>
        <v>1375</v>
      </c>
      <c r="J561" s="213">
        <f>G561*0.05</f>
        <v>125</v>
      </c>
      <c r="K561" s="213">
        <f>G561*0.1</f>
        <v>250</v>
      </c>
      <c r="L561" s="464"/>
      <c r="M561" s="67"/>
      <c r="N561" s="436"/>
      <c r="O561" s="437"/>
      <c r="P561" s="71"/>
    </row>
    <row r="562" spans="1:16" ht="46.8" x14ac:dyDescent="0.3">
      <c r="A562" s="440"/>
      <c r="B562" s="375"/>
      <c r="C562" s="430"/>
      <c r="D562" s="216" t="s">
        <v>279</v>
      </c>
      <c r="E562" s="159">
        <v>2019</v>
      </c>
      <c r="F562" s="160"/>
      <c r="G562" s="217">
        <v>3250</v>
      </c>
      <c r="H562" s="213">
        <f>G562*0.3</f>
        <v>975</v>
      </c>
      <c r="I562" s="213">
        <f>G562*0.55</f>
        <v>1787.5000000000002</v>
      </c>
      <c r="J562" s="213">
        <f>G562*0.05</f>
        <v>162.5</v>
      </c>
      <c r="K562" s="213">
        <f>G562*0.1</f>
        <v>325</v>
      </c>
      <c r="L562" s="464"/>
      <c r="M562" s="67"/>
      <c r="N562" s="436"/>
      <c r="O562" s="437"/>
      <c r="P562" s="71"/>
    </row>
    <row r="563" spans="1:16" ht="16.2" thickBot="1" x14ac:dyDescent="0.35">
      <c r="A563" s="440"/>
      <c r="B563" s="376"/>
      <c r="C563" s="431"/>
      <c r="D563" s="215"/>
      <c r="E563" s="165">
        <v>2020</v>
      </c>
      <c r="F563" s="166"/>
      <c r="G563" s="166"/>
      <c r="H563" s="166"/>
      <c r="I563" s="166"/>
      <c r="J563" s="166"/>
      <c r="K563" s="166"/>
      <c r="L563" s="465"/>
      <c r="M563" s="68"/>
      <c r="N563" s="436"/>
      <c r="O563" s="437"/>
      <c r="P563" s="71"/>
    </row>
    <row r="564" spans="1:16" s="129" customFormat="1" ht="21.6" thickBot="1" x14ac:dyDescent="0.35">
      <c r="A564" s="432" t="s">
        <v>45</v>
      </c>
      <c r="B564" s="432"/>
      <c r="C564" s="432"/>
      <c r="D564" s="432"/>
      <c r="E564" s="432"/>
      <c r="F564" s="432"/>
      <c r="G564" s="432"/>
      <c r="H564" s="432"/>
      <c r="I564" s="432"/>
      <c r="J564" s="432"/>
      <c r="K564" s="432"/>
      <c r="L564" s="432"/>
      <c r="M564" s="432"/>
      <c r="N564" s="432"/>
      <c r="O564" s="432"/>
      <c r="P564" s="128"/>
    </row>
    <row r="565" spans="1:16" ht="16.2" customHeight="1" thickBot="1" x14ac:dyDescent="0.35">
      <c r="A565" s="421">
        <v>41282</v>
      </c>
      <c r="B565" s="433" t="s">
        <v>46</v>
      </c>
      <c r="C565" s="10"/>
      <c r="D565" s="283">
        <f>D572+D579+D586+D593+D600+D607+D614+D621+D628+D635+D642+D649+D656+D663+D670</f>
        <v>10</v>
      </c>
      <c r="E565" s="11">
        <v>2014</v>
      </c>
      <c r="F565" s="127">
        <f>F572+F579+F586+F593+F600+F607+F614+F621+F628+F635+F642+F649+F656+F663+F670</f>
        <v>10</v>
      </c>
      <c r="G565" s="120">
        <f>G572+G579+G586+G593+G600+G607+G614+G621+G628+G635+G642+G649+G656+G663+G670</f>
        <v>3090</v>
      </c>
      <c r="H565" s="120">
        <f t="shared" ref="H565:K571" si="69">H572+H579+H586+H593+H600+H607+H614+H621+H628+H635+H642+H649+H656+H663+H670</f>
        <v>1545</v>
      </c>
      <c r="I565" s="120">
        <f t="shared" si="69"/>
        <v>1545</v>
      </c>
      <c r="J565" s="120">
        <f t="shared" si="69"/>
        <v>0</v>
      </c>
      <c r="K565" s="120">
        <f t="shared" si="69"/>
        <v>0</v>
      </c>
      <c r="L565" s="105"/>
      <c r="M565" s="66"/>
      <c r="N565" s="436" t="s">
        <v>47</v>
      </c>
      <c r="O565" s="384" t="s">
        <v>48</v>
      </c>
      <c r="P565" s="71" t="s">
        <v>122</v>
      </c>
    </row>
    <row r="566" spans="1:16" ht="16.2" thickBot="1" x14ac:dyDescent="0.35">
      <c r="A566" s="422"/>
      <c r="B566" s="434"/>
      <c r="C566" s="283"/>
      <c r="D566" s="283">
        <f t="shared" ref="D566:D571" si="70">D573+D580+D587+D594+D601+D608+D615+D622+D629+D636+D643+D650+D657+D664+D671</f>
        <v>15</v>
      </c>
      <c r="E566" s="17">
        <v>2015</v>
      </c>
      <c r="F566" s="127">
        <f t="shared" ref="F566:G571" si="71">F573+F580+F587+F594+F601+F608+F615+F622+F629+F636+F643+F650+F657+F664+F671</f>
        <v>15</v>
      </c>
      <c r="G566" s="120">
        <f t="shared" si="71"/>
        <v>4920</v>
      </c>
      <c r="H566" s="120">
        <f t="shared" si="69"/>
        <v>2460</v>
      </c>
      <c r="I566" s="120">
        <f t="shared" si="69"/>
        <v>2460</v>
      </c>
      <c r="J566" s="120">
        <f t="shared" si="69"/>
        <v>0</v>
      </c>
      <c r="K566" s="120">
        <f t="shared" si="69"/>
        <v>0</v>
      </c>
      <c r="L566" s="106"/>
      <c r="M566" s="67"/>
      <c r="N566" s="436"/>
      <c r="O566" s="404"/>
      <c r="P566" s="71"/>
    </row>
    <row r="567" spans="1:16" ht="16.2" thickBot="1" x14ac:dyDescent="0.35">
      <c r="A567" s="422"/>
      <c r="B567" s="434"/>
      <c r="C567" s="283"/>
      <c r="D567" s="283">
        <f t="shared" si="70"/>
        <v>15</v>
      </c>
      <c r="E567" s="17">
        <v>2016</v>
      </c>
      <c r="F567" s="127">
        <f t="shared" si="71"/>
        <v>15</v>
      </c>
      <c r="G567" s="120">
        <f t="shared" si="71"/>
        <v>3350</v>
      </c>
      <c r="H567" s="120">
        <f t="shared" si="69"/>
        <v>1675</v>
      </c>
      <c r="I567" s="120">
        <f t="shared" si="69"/>
        <v>1675</v>
      </c>
      <c r="J567" s="120">
        <f t="shared" si="69"/>
        <v>0</v>
      </c>
      <c r="K567" s="120">
        <f t="shared" si="69"/>
        <v>0</v>
      </c>
      <c r="L567" s="106"/>
      <c r="M567" s="67"/>
      <c r="N567" s="436"/>
      <c r="O567" s="404"/>
      <c r="P567" s="71"/>
    </row>
    <row r="568" spans="1:16" ht="16.2" thickBot="1" x14ac:dyDescent="0.35">
      <c r="A568" s="422"/>
      <c r="B568" s="434"/>
      <c r="C568" s="283"/>
      <c r="D568" s="283">
        <f t="shared" si="70"/>
        <v>14</v>
      </c>
      <c r="E568" s="17">
        <v>2017</v>
      </c>
      <c r="F568" s="127">
        <f t="shared" si="71"/>
        <v>14</v>
      </c>
      <c r="G568" s="120">
        <f t="shared" si="71"/>
        <v>6840</v>
      </c>
      <c r="H568" s="120">
        <f t="shared" si="69"/>
        <v>3420</v>
      </c>
      <c r="I568" s="120">
        <f t="shared" si="69"/>
        <v>3420</v>
      </c>
      <c r="J568" s="120">
        <f t="shared" si="69"/>
        <v>0</v>
      </c>
      <c r="K568" s="120">
        <f t="shared" si="69"/>
        <v>0</v>
      </c>
      <c r="L568" s="106"/>
      <c r="M568" s="67"/>
      <c r="N568" s="436"/>
      <c r="O568" s="404"/>
      <c r="P568" s="71"/>
    </row>
    <row r="569" spans="1:16" ht="16.2" thickBot="1" x14ac:dyDescent="0.35">
      <c r="A569" s="422"/>
      <c r="B569" s="434"/>
      <c r="C569" s="283"/>
      <c r="D569" s="283">
        <f t="shared" si="70"/>
        <v>14</v>
      </c>
      <c r="E569" s="17">
        <v>2018</v>
      </c>
      <c r="F569" s="127">
        <f t="shared" si="71"/>
        <v>14</v>
      </c>
      <c r="G569" s="120">
        <f t="shared" si="71"/>
        <v>5340</v>
      </c>
      <c r="H569" s="120">
        <f t="shared" si="69"/>
        <v>2670</v>
      </c>
      <c r="I569" s="120">
        <f t="shared" si="69"/>
        <v>2670</v>
      </c>
      <c r="J569" s="120">
        <f t="shared" si="69"/>
        <v>0</v>
      </c>
      <c r="K569" s="120">
        <f t="shared" si="69"/>
        <v>0</v>
      </c>
      <c r="L569" s="106"/>
      <c r="M569" s="67"/>
      <c r="N569" s="436"/>
      <c r="O569" s="404"/>
      <c r="P569" s="71"/>
    </row>
    <row r="570" spans="1:16" ht="16.2" thickBot="1" x14ac:dyDescent="0.35">
      <c r="A570" s="422"/>
      <c r="B570" s="434"/>
      <c r="C570" s="283"/>
      <c r="D570" s="283">
        <f t="shared" si="70"/>
        <v>13</v>
      </c>
      <c r="E570" s="17">
        <v>2019</v>
      </c>
      <c r="F570" s="127">
        <f t="shared" si="71"/>
        <v>13</v>
      </c>
      <c r="G570" s="120">
        <f t="shared" si="71"/>
        <v>3440</v>
      </c>
      <c r="H570" s="120">
        <f t="shared" si="69"/>
        <v>1720</v>
      </c>
      <c r="I570" s="120">
        <f t="shared" si="69"/>
        <v>1720</v>
      </c>
      <c r="J570" s="120">
        <f t="shared" si="69"/>
        <v>0</v>
      </c>
      <c r="K570" s="120">
        <f t="shared" si="69"/>
        <v>0</v>
      </c>
      <c r="L570" s="106"/>
      <c r="M570" s="67"/>
      <c r="N570" s="436"/>
      <c r="O570" s="404"/>
      <c r="P570" s="71"/>
    </row>
    <row r="571" spans="1:16" ht="16.2" thickBot="1" x14ac:dyDescent="0.35">
      <c r="A571" s="422"/>
      <c r="B571" s="435"/>
      <c r="C571" s="21"/>
      <c r="D571" s="285">
        <f t="shared" si="70"/>
        <v>12</v>
      </c>
      <c r="E571" s="22">
        <v>2020</v>
      </c>
      <c r="F571" s="127">
        <f t="shared" si="71"/>
        <v>12</v>
      </c>
      <c r="G571" s="120">
        <f t="shared" si="71"/>
        <v>3860</v>
      </c>
      <c r="H571" s="120">
        <f t="shared" si="69"/>
        <v>1930</v>
      </c>
      <c r="I571" s="120">
        <f t="shared" si="69"/>
        <v>1930</v>
      </c>
      <c r="J571" s="120">
        <f t="shared" si="69"/>
        <v>0</v>
      </c>
      <c r="K571" s="120">
        <f t="shared" si="69"/>
        <v>0</v>
      </c>
      <c r="L571" s="107"/>
      <c r="M571" s="68"/>
      <c r="N571" s="436"/>
      <c r="O571" s="404"/>
      <c r="P571" s="71"/>
    </row>
    <row r="572" spans="1:16" ht="18.600000000000001" thickBot="1" x14ac:dyDescent="0.35">
      <c r="A572" s="422"/>
      <c r="B572" s="249" t="s">
        <v>155</v>
      </c>
      <c r="C572" s="423" t="s">
        <v>244</v>
      </c>
      <c r="D572" s="176">
        <v>1</v>
      </c>
      <c r="E572" s="177">
        <v>2014</v>
      </c>
      <c r="F572" s="178">
        <v>1</v>
      </c>
      <c r="G572" s="179">
        <v>160</v>
      </c>
      <c r="H572" s="179">
        <f>G572*0.5</f>
        <v>80</v>
      </c>
      <c r="I572" s="179">
        <f>G572*0.5</f>
        <v>80</v>
      </c>
      <c r="J572" s="179"/>
      <c r="K572" s="179"/>
      <c r="L572" s="463" t="s">
        <v>154</v>
      </c>
      <c r="M572" s="66"/>
      <c r="N572" s="71"/>
      <c r="O572" s="404"/>
      <c r="P572" s="71"/>
    </row>
    <row r="573" spans="1:16" ht="18.600000000000001" thickBot="1" x14ac:dyDescent="0.35">
      <c r="A573" s="422"/>
      <c r="B573" s="250" t="s">
        <v>156</v>
      </c>
      <c r="C573" s="424"/>
      <c r="D573" s="180">
        <v>1</v>
      </c>
      <c r="E573" s="181">
        <v>2015</v>
      </c>
      <c r="F573" s="182">
        <v>1</v>
      </c>
      <c r="G573" s="183">
        <v>160</v>
      </c>
      <c r="H573" s="179">
        <f t="shared" ref="H573:H636" si="72">G573*0.5</f>
        <v>80</v>
      </c>
      <c r="I573" s="179">
        <f t="shared" ref="I573:I636" si="73">G573*0.5</f>
        <v>80</v>
      </c>
      <c r="J573" s="183"/>
      <c r="K573" s="183"/>
      <c r="L573" s="464"/>
      <c r="M573" s="67"/>
      <c r="N573" s="71"/>
      <c r="O573" s="404"/>
      <c r="P573" s="71"/>
    </row>
    <row r="574" spans="1:16" ht="18.600000000000001" thickBot="1" x14ac:dyDescent="0.35">
      <c r="A574" s="422"/>
      <c r="B574" s="250" t="s">
        <v>157</v>
      </c>
      <c r="C574" s="424"/>
      <c r="D574" s="180">
        <v>1</v>
      </c>
      <c r="E574" s="181">
        <v>2016</v>
      </c>
      <c r="F574" s="182">
        <v>1</v>
      </c>
      <c r="G574" s="183">
        <v>160</v>
      </c>
      <c r="H574" s="179">
        <f t="shared" si="72"/>
        <v>80</v>
      </c>
      <c r="I574" s="179">
        <f t="shared" si="73"/>
        <v>80</v>
      </c>
      <c r="J574" s="183"/>
      <c r="K574" s="183"/>
      <c r="L574" s="464"/>
      <c r="M574" s="67"/>
      <c r="N574" s="71"/>
      <c r="O574" s="404"/>
      <c r="P574" s="71"/>
    </row>
    <row r="575" spans="1:16" ht="18.600000000000001" thickBot="1" x14ac:dyDescent="0.35">
      <c r="A575" s="422"/>
      <c r="B575" s="250" t="s">
        <v>158</v>
      </c>
      <c r="C575" s="424"/>
      <c r="D575" s="180">
        <v>1</v>
      </c>
      <c r="E575" s="181">
        <v>2017</v>
      </c>
      <c r="F575" s="182">
        <v>1</v>
      </c>
      <c r="G575" s="183">
        <v>360</v>
      </c>
      <c r="H575" s="179">
        <f t="shared" si="72"/>
        <v>180</v>
      </c>
      <c r="I575" s="179">
        <f t="shared" si="73"/>
        <v>180</v>
      </c>
      <c r="J575" s="183"/>
      <c r="K575" s="183"/>
      <c r="L575" s="464"/>
      <c r="M575" s="67"/>
      <c r="N575" s="71"/>
      <c r="O575" s="404"/>
      <c r="P575" s="71"/>
    </row>
    <row r="576" spans="1:16" ht="18.600000000000001" thickBot="1" x14ac:dyDescent="0.35">
      <c r="A576" s="422"/>
      <c r="B576" s="250" t="s">
        <v>159</v>
      </c>
      <c r="C576" s="424"/>
      <c r="D576" s="180">
        <v>1</v>
      </c>
      <c r="E576" s="181">
        <v>2018</v>
      </c>
      <c r="F576" s="182">
        <v>1</v>
      </c>
      <c r="G576" s="183">
        <v>160</v>
      </c>
      <c r="H576" s="179">
        <f t="shared" si="72"/>
        <v>80</v>
      </c>
      <c r="I576" s="179">
        <f t="shared" si="73"/>
        <v>80</v>
      </c>
      <c r="J576" s="183"/>
      <c r="K576" s="183"/>
      <c r="L576" s="464"/>
      <c r="M576" s="67"/>
      <c r="N576" s="71"/>
      <c r="O576" s="404"/>
      <c r="P576" s="71"/>
    </row>
    <row r="577" spans="1:16" ht="18.600000000000001" thickBot="1" x14ac:dyDescent="0.35">
      <c r="A577" s="422"/>
      <c r="B577" s="250" t="s">
        <v>160</v>
      </c>
      <c r="C577" s="424"/>
      <c r="D577" s="180">
        <v>1</v>
      </c>
      <c r="E577" s="181">
        <v>2019</v>
      </c>
      <c r="F577" s="182">
        <v>1</v>
      </c>
      <c r="G577" s="183">
        <v>160</v>
      </c>
      <c r="H577" s="179">
        <f t="shared" si="72"/>
        <v>80</v>
      </c>
      <c r="I577" s="179">
        <f t="shared" si="73"/>
        <v>80</v>
      </c>
      <c r="J577" s="183"/>
      <c r="K577" s="183"/>
      <c r="L577" s="464"/>
      <c r="M577" s="67"/>
      <c r="N577" s="71"/>
      <c r="O577" s="404"/>
      <c r="P577" s="71"/>
    </row>
    <row r="578" spans="1:16" ht="18.600000000000001" thickBot="1" x14ac:dyDescent="0.35">
      <c r="A578" s="422"/>
      <c r="B578" s="251" t="s">
        <v>161</v>
      </c>
      <c r="C578" s="425"/>
      <c r="D578" s="184">
        <v>1</v>
      </c>
      <c r="E578" s="185">
        <v>2020</v>
      </c>
      <c r="F578" s="186">
        <v>1</v>
      </c>
      <c r="G578" s="187">
        <v>160</v>
      </c>
      <c r="H578" s="179">
        <f t="shared" si="72"/>
        <v>80</v>
      </c>
      <c r="I578" s="179">
        <f t="shared" si="73"/>
        <v>80</v>
      </c>
      <c r="J578" s="187"/>
      <c r="K578" s="187"/>
      <c r="L578" s="464"/>
      <c r="M578" s="68"/>
      <c r="N578" s="71"/>
      <c r="O578" s="404"/>
      <c r="P578" s="71"/>
    </row>
    <row r="579" spans="1:16" ht="36.6" thickBot="1" x14ac:dyDescent="0.35">
      <c r="A579" s="422"/>
      <c r="B579" s="249" t="s">
        <v>162</v>
      </c>
      <c r="C579" s="418" t="s">
        <v>245</v>
      </c>
      <c r="D579" s="188">
        <v>1</v>
      </c>
      <c r="E579" s="153">
        <v>2014</v>
      </c>
      <c r="F579" s="178">
        <v>1</v>
      </c>
      <c r="G579" s="179">
        <v>160</v>
      </c>
      <c r="H579" s="179">
        <f t="shared" si="72"/>
        <v>80</v>
      </c>
      <c r="I579" s="179">
        <f t="shared" si="73"/>
        <v>80</v>
      </c>
      <c r="J579" s="179"/>
      <c r="K579" s="179"/>
      <c r="L579" s="464"/>
      <c r="M579" s="66"/>
      <c r="N579" s="71"/>
      <c r="O579" s="404"/>
      <c r="P579" s="71"/>
    </row>
    <row r="580" spans="1:16" ht="18.600000000000001" thickBot="1" x14ac:dyDescent="0.35">
      <c r="A580" s="422"/>
      <c r="B580" s="250" t="s">
        <v>163</v>
      </c>
      <c r="C580" s="419"/>
      <c r="D580" s="189">
        <v>1</v>
      </c>
      <c r="E580" s="159">
        <v>2015</v>
      </c>
      <c r="F580" s="182">
        <v>1</v>
      </c>
      <c r="G580" s="183">
        <v>160</v>
      </c>
      <c r="H580" s="179">
        <f t="shared" si="72"/>
        <v>80</v>
      </c>
      <c r="I580" s="179">
        <f t="shared" si="73"/>
        <v>80</v>
      </c>
      <c r="J580" s="183"/>
      <c r="K580" s="183"/>
      <c r="L580" s="464"/>
      <c r="M580" s="67"/>
      <c r="N580" s="71"/>
      <c r="O580" s="404"/>
      <c r="P580" s="71"/>
    </row>
    <row r="581" spans="1:16" ht="18.600000000000001" thickBot="1" x14ac:dyDescent="0.35">
      <c r="A581" s="422"/>
      <c r="B581" s="250" t="s">
        <v>164</v>
      </c>
      <c r="C581" s="419"/>
      <c r="D581" s="189">
        <v>1</v>
      </c>
      <c r="E581" s="159">
        <v>2016</v>
      </c>
      <c r="F581" s="182">
        <v>1</v>
      </c>
      <c r="G581" s="183">
        <v>160</v>
      </c>
      <c r="H581" s="179">
        <f t="shared" si="72"/>
        <v>80</v>
      </c>
      <c r="I581" s="179">
        <f t="shared" si="73"/>
        <v>80</v>
      </c>
      <c r="J581" s="183"/>
      <c r="K581" s="183"/>
      <c r="L581" s="464"/>
      <c r="M581" s="67"/>
      <c r="N581" s="71"/>
      <c r="O581" s="404"/>
      <c r="P581" s="71"/>
    </row>
    <row r="582" spans="1:16" ht="18.600000000000001" thickBot="1" x14ac:dyDescent="0.35">
      <c r="A582" s="422"/>
      <c r="B582" s="250" t="s">
        <v>165</v>
      </c>
      <c r="C582" s="419"/>
      <c r="D582" s="189">
        <v>1</v>
      </c>
      <c r="E582" s="159">
        <v>2017</v>
      </c>
      <c r="F582" s="182">
        <v>1</v>
      </c>
      <c r="G582" s="183">
        <v>560</v>
      </c>
      <c r="H582" s="179">
        <f t="shared" si="72"/>
        <v>280</v>
      </c>
      <c r="I582" s="179">
        <f t="shared" si="73"/>
        <v>280</v>
      </c>
      <c r="J582" s="183"/>
      <c r="K582" s="183"/>
      <c r="L582" s="464"/>
      <c r="M582" s="67"/>
      <c r="N582" s="71"/>
      <c r="O582" s="404"/>
      <c r="P582" s="71"/>
    </row>
    <row r="583" spans="1:16" ht="18.600000000000001" thickBot="1" x14ac:dyDescent="0.35">
      <c r="A583" s="422"/>
      <c r="B583" s="250"/>
      <c r="C583" s="419"/>
      <c r="D583" s="189">
        <v>0</v>
      </c>
      <c r="E583" s="159">
        <v>2018</v>
      </c>
      <c r="F583" s="182">
        <v>0</v>
      </c>
      <c r="G583" s="183">
        <v>0</v>
      </c>
      <c r="H583" s="179">
        <f t="shared" si="72"/>
        <v>0</v>
      </c>
      <c r="I583" s="179">
        <f t="shared" si="73"/>
        <v>0</v>
      </c>
      <c r="J583" s="183"/>
      <c r="K583" s="183"/>
      <c r="L583" s="464"/>
      <c r="M583" s="67"/>
      <c r="N583" s="71"/>
      <c r="O583" s="404"/>
      <c r="P583" s="71"/>
    </row>
    <row r="584" spans="1:16" ht="18.600000000000001" thickBot="1" x14ac:dyDescent="0.35">
      <c r="A584" s="422"/>
      <c r="B584" s="250" t="s">
        <v>166</v>
      </c>
      <c r="C584" s="419"/>
      <c r="D584" s="189">
        <v>1</v>
      </c>
      <c r="E584" s="159">
        <v>2019</v>
      </c>
      <c r="F584" s="182">
        <v>1</v>
      </c>
      <c r="G584" s="183">
        <v>160</v>
      </c>
      <c r="H584" s="179">
        <f t="shared" si="72"/>
        <v>80</v>
      </c>
      <c r="I584" s="179">
        <f t="shared" si="73"/>
        <v>80</v>
      </c>
      <c r="J584" s="183"/>
      <c r="K584" s="183"/>
      <c r="L584" s="464"/>
      <c r="M584" s="67"/>
      <c r="N584" s="71"/>
      <c r="O584" s="404"/>
      <c r="P584" s="71"/>
    </row>
    <row r="585" spans="1:16" ht="18.600000000000001" thickBot="1" x14ac:dyDescent="0.35">
      <c r="A585" s="422"/>
      <c r="B585" s="251" t="s">
        <v>167</v>
      </c>
      <c r="C585" s="420"/>
      <c r="D585" s="190">
        <v>1</v>
      </c>
      <c r="E585" s="165">
        <v>2020</v>
      </c>
      <c r="F585" s="186">
        <v>1</v>
      </c>
      <c r="G585" s="187">
        <v>160</v>
      </c>
      <c r="H585" s="179">
        <f t="shared" si="72"/>
        <v>80</v>
      </c>
      <c r="I585" s="179">
        <f t="shared" si="73"/>
        <v>80</v>
      </c>
      <c r="J585" s="187"/>
      <c r="K585" s="187"/>
      <c r="L585" s="464"/>
      <c r="M585" s="68"/>
      <c r="N585" s="71"/>
      <c r="O585" s="404"/>
      <c r="P585" s="71"/>
    </row>
    <row r="586" spans="1:16" ht="36.6" thickBot="1" x14ac:dyDescent="0.35">
      <c r="A586" s="422"/>
      <c r="B586" s="249" t="s">
        <v>168</v>
      </c>
      <c r="C586" s="418" t="s">
        <v>246</v>
      </c>
      <c r="D586" s="188">
        <v>1</v>
      </c>
      <c r="E586" s="153">
        <v>2014</v>
      </c>
      <c r="F586" s="178">
        <v>1</v>
      </c>
      <c r="G586" s="179">
        <v>160</v>
      </c>
      <c r="H586" s="179">
        <f t="shared" si="72"/>
        <v>80</v>
      </c>
      <c r="I586" s="179">
        <f t="shared" si="73"/>
        <v>80</v>
      </c>
      <c r="J586" s="179"/>
      <c r="K586" s="179"/>
      <c r="L586" s="464"/>
      <c r="M586" s="66"/>
      <c r="N586" s="71"/>
      <c r="O586" s="404"/>
      <c r="P586" s="71"/>
    </row>
    <row r="587" spans="1:16" ht="18.600000000000001" thickBot="1" x14ac:dyDescent="0.35">
      <c r="A587" s="422"/>
      <c r="B587" s="250" t="s">
        <v>169</v>
      </c>
      <c r="C587" s="419"/>
      <c r="D587" s="191">
        <v>1</v>
      </c>
      <c r="E587" s="159">
        <v>2015</v>
      </c>
      <c r="F587" s="192">
        <v>1</v>
      </c>
      <c r="G587" s="183">
        <v>300</v>
      </c>
      <c r="H587" s="179">
        <f t="shared" si="72"/>
        <v>150</v>
      </c>
      <c r="I587" s="179">
        <f t="shared" si="73"/>
        <v>150</v>
      </c>
      <c r="J587" s="183"/>
      <c r="K587" s="183"/>
      <c r="L587" s="464"/>
      <c r="M587" s="67"/>
      <c r="N587" s="71"/>
      <c r="O587" s="404"/>
      <c r="P587" s="71"/>
    </row>
    <row r="588" spans="1:16" ht="18.600000000000001" thickBot="1" x14ac:dyDescent="0.35">
      <c r="A588" s="422"/>
      <c r="B588" s="250" t="s">
        <v>170</v>
      </c>
      <c r="C588" s="419"/>
      <c r="D588" s="189">
        <v>1</v>
      </c>
      <c r="E588" s="159">
        <v>2016</v>
      </c>
      <c r="F588" s="182">
        <v>1</v>
      </c>
      <c r="G588" s="183">
        <v>160</v>
      </c>
      <c r="H588" s="179">
        <f t="shared" si="72"/>
        <v>80</v>
      </c>
      <c r="I588" s="179">
        <f t="shared" si="73"/>
        <v>80</v>
      </c>
      <c r="J588" s="183"/>
      <c r="K588" s="183"/>
      <c r="L588" s="464"/>
      <c r="M588" s="67"/>
      <c r="N588" s="71"/>
      <c r="O588" s="404"/>
      <c r="P588" s="71"/>
    </row>
    <row r="589" spans="1:16" ht="18.600000000000001" thickBot="1" x14ac:dyDescent="0.35">
      <c r="A589" s="422"/>
      <c r="B589" s="250" t="s">
        <v>171</v>
      </c>
      <c r="C589" s="419"/>
      <c r="D589" s="189">
        <v>1</v>
      </c>
      <c r="E589" s="159">
        <v>2017</v>
      </c>
      <c r="F589" s="182">
        <v>1</v>
      </c>
      <c r="G589" s="183">
        <v>360</v>
      </c>
      <c r="H589" s="179">
        <f t="shared" si="72"/>
        <v>180</v>
      </c>
      <c r="I589" s="179">
        <f t="shared" si="73"/>
        <v>180</v>
      </c>
      <c r="J589" s="183"/>
      <c r="K589" s="183"/>
      <c r="L589" s="464"/>
      <c r="M589" s="67"/>
      <c r="N589" s="71"/>
      <c r="O589" s="404"/>
      <c r="P589" s="71"/>
    </row>
    <row r="590" spans="1:16" ht="18.600000000000001" thickBot="1" x14ac:dyDescent="0.35">
      <c r="A590" s="422"/>
      <c r="B590" s="250" t="s">
        <v>172</v>
      </c>
      <c r="C590" s="419"/>
      <c r="D590" s="189">
        <v>1</v>
      </c>
      <c r="E590" s="159">
        <v>2018</v>
      </c>
      <c r="F590" s="182">
        <v>1</v>
      </c>
      <c r="G590" s="183">
        <v>160</v>
      </c>
      <c r="H590" s="179">
        <f t="shared" si="72"/>
        <v>80</v>
      </c>
      <c r="I590" s="179">
        <f t="shared" si="73"/>
        <v>80</v>
      </c>
      <c r="J590" s="183"/>
      <c r="K590" s="183"/>
      <c r="L590" s="464"/>
      <c r="M590" s="67"/>
      <c r="N590" s="71"/>
      <c r="O590" s="404"/>
      <c r="P590" s="71"/>
    </row>
    <row r="591" spans="1:16" ht="18.600000000000001" thickBot="1" x14ac:dyDescent="0.35">
      <c r="A591" s="422"/>
      <c r="B591" s="250" t="s">
        <v>173</v>
      </c>
      <c r="C591" s="419"/>
      <c r="D591" s="189">
        <v>1</v>
      </c>
      <c r="E591" s="159">
        <v>2019</v>
      </c>
      <c r="F591" s="182">
        <v>1</v>
      </c>
      <c r="G591" s="183">
        <v>160</v>
      </c>
      <c r="H591" s="179">
        <f t="shared" si="72"/>
        <v>80</v>
      </c>
      <c r="I591" s="179">
        <f t="shared" si="73"/>
        <v>80</v>
      </c>
      <c r="J591" s="183"/>
      <c r="K591" s="183"/>
      <c r="L591" s="464"/>
      <c r="M591" s="67"/>
      <c r="N591" s="71"/>
      <c r="O591" s="404"/>
      <c r="P591" s="71"/>
    </row>
    <row r="592" spans="1:16" ht="18.600000000000001" thickBot="1" x14ac:dyDescent="0.4">
      <c r="A592" s="422"/>
      <c r="B592" s="252"/>
      <c r="C592" s="420"/>
      <c r="D592" s="193">
        <v>0</v>
      </c>
      <c r="E592" s="165">
        <v>2020</v>
      </c>
      <c r="F592" s="194">
        <v>0</v>
      </c>
      <c r="G592" s="187">
        <v>0</v>
      </c>
      <c r="H592" s="179">
        <f t="shared" si="72"/>
        <v>0</v>
      </c>
      <c r="I592" s="179">
        <f t="shared" si="73"/>
        <v>0</v>
      </c>
      <c r="J592" s="195"/>
      <c r="K592" s="195"/>
      <c r="L592" s="464"/>
      <c r="M592" s="68"/>
      <c r="N592" s="71"/>
      <c r="O592" s="404"/>
      <c r="P592" s="71"/>
    </row>
    <row r="593" spans="1:16" ht="36.6" thickBot="1" x14ac:dyDescent="0.35">
      <c r="A593" s="422"/>
      <c r="B593" s="253" t="s">
        <v>174</v>
      </c>
      <c r="C593" s="438" t="s">
        <v>247</v>
      </c>
      <c r="D593" s="196">
        <v>1</v>
      </c>
      <c r="E593" s="153">
        <v>2014</v>
      </c>
      <c r="F593" s="197">
        <v>1</v>
      </c>
      <c r="G593" s="198">
        <v>350</v>
      </c>
      <c r="H593" s="179">
        <f t="shared" si="72"/>
        <v>175</v>
      </c>
      <c r="I593" s="179">
        <f t="shared" si="73"/>
        <v>175</v>
      </c>
      <c r="J593" s="198"/>
      <c r="K593" s="198"/>
      <c r="L593" s="464"/>
      <c r="M593" s="66"/>
      <c r="N593" s="71"/>
      <c r="O593" s="404"/>
      <c r="P593" s="71"/>
    </row>
    <row r="594" spans="1:16" ht="36.6" thickBot="1" x14ac:dyDescent="0.35">
      <c r="A594" s="422"/>
      <c r="B594" s="254" t="s">
        <v>175</v>
      </c>
      <c r="C594" s="419"/>
      <c r="D594" s="191">
        <v>1</v>
      </c>
      <c r="E594" s="159">
        <v>2015</v>
      </c>
      <c r="F594" s="192">
        <v>1</v>
      </c>
      <c r="G594" s="183">
        <v>300</v>
      </c>
      <c r="H594" s="179">
        <f t="shared" si="72"/>
        <v>150</v>
      </c>
      <c r="I594" s="179">
        <f t="shared" si="73"/>
        <v>150</v>
      </c>
      <c r="J594" s="183"/>
      <c r="K594" s="183"/>
      <c r="L594" s="464"/>
      <c r="M594" s="67"/>
      <c r="N594" s="71"/>
      <c r="O594" s="404"/>
      <c r="P594" s="71"/>
    </row>
    <row r="595" spans="1:16" ht="18.600000000000001" thickBot="1" x14ac:dyDescent="0.35">
      <c r="A595" s="422"/>
      <c r="B595" s="250" t="s">
        <v>176</v>
      </c>
      <c r="C595" s="419"/>
      <c r="D595" s="189">
        <v>1</v>
      </c>
      <c r="E595" s="159">
        <v>2016</v>
      </c>
      <c r="F595" s="182">
        <v>1</v>
      </c>
      <c r="G595" s="183">
        <v>200</v>
      </c>
      <c r="H595" s="179">
        <f t="shared" si="72"/>
        <v>100</v>
      </c>
      <c r="I595" s="179">
        <f t="shared" si="73"/>
        <v>100</v>
      </c>
      <c r="J595" s="183"/>
      <c r="K595" s="183"/>
      <c r="L595" s="464"/>
      <c r="M595" s="67"/>
      <c r="N595" s="71"/>
      <c r="O595" s="404"/>
      <c r="P595" s="71"/>
    </row>
    <row r="596" spans="1:16" ht="18.600000000000001" thickBot="1" x14ac:dyDescent="0.35">
      <c r="A596" s="422"/>
      <c r="B596" s="250" t="s">
        <v>177</v>
      </c>
      <c r="C596" s="419"/>
      <c r="D596" s="189">
        <v>1</v>
      </c>
      <c r="E596" s="159">
        <v>2017</v>
      </c>
      <c r="F596" s="182">
        <v>1</v>
      </c>
      <c r="G596" s="183">
        <v>360</v>
      </c>
      <c r="H596" s="179">
        <f t="shared" si="72"/>
        <v>180</v>
      </c>
      <c r="I596" s="179">
        <f t="shared" si="73"/>
        <v>180</v>
      </c>
      <c r="J596" s="183"/>
      <c r="K596" s="183"/>
      <c r="L596" s="464"/>
      <c r="M596" s="67"/>
      <c r="N596" s="71"/>
      <c r="O596" s="404"/>
      <c r="P596" s="71"/>
    </row>
    <row r="597" spans="1:16" ht="36.6" thickBot="1" x14ac:dyDescent="0.35">
      <c r="A597" s="422"/>
      <c r="B597" s="250" t="s">
        <v>178</v>
      </c>
      <c r="C597" s="419"/>
      <c r="D597" s="189">
        <v>1</v>
      </c>
      <c r="E597" s="159">
        <v>2018</v>
      </c>
      <c r="F597" s="182">
        <v>1</v>
      </c>
      <c r="G597" s="183">
        <v>560</v>
      </c>
      <c r="H597" s="179">
        <f t="shared" si="72"/>
        <v>280</v>
      </c>
      <c r="I597" s="179">
        <f t="shared" si="73"/>
        <v>280</v>
      </c>
      <c r="J597" s="183"/>
      <c r="K597" s="183"/>
      <c r="L597" s="464"/>
      <c r="M597" s="67"/>
      <c r="N597" s="71"/>
      <c r="O597" s="404"/>
      <c r="P597" s="71"/>
    </row>
    <row r="598" spans="1:16" ht="18.600000000000001" thickBot="1" x14ac:dyDescent="0.4">
      <c r="A598" s="422"/>
      <c r="B598" s="255"/>
      <c r="C598" s="419"/>
      <c r="D598" s="189">
        <v>0</v>
      </c>
      <c r="E598" s="159">
        <v>2019</v>
      </c>
      <c r="F598" s="182">
        <v>0</v>
      </c>
      <c r="G598" s="183">
        <v>0</v>
      </c>
      <c r="H598" s="179">
        <f t="shared" si="72"/>
        <v>0</v>
      </c>
      <c r="I598" s="179">
        <f t="shared" si="73"/>
        <v>0</v>
      </c>
      <c r="J598" s="183"/>
      <c r="K598" s="183"/>
      <c r="L598" s="464"/>
      <c r="M598" s="67"/>
      <c r="N598" s="71"/>
      <c r="O598" s="404"/>
      <c r="P598" s="71"/>
    </row>
    <row r="599" spans="1:16" ht="36.6" thickBot="1" x14ac:dyDescent="0.35">
      <c r="A599" s="422"/>
      <c r="B599" s="256" t="s">
        <v>179</v>
      </c>
      <c r="C599" s="439"/>
      <c r="D599" s="199">
        <v>1</v>
      </c>
      <c r="E599" s="165">
        <v>2020</v>
      </c>
      <c r="F599" s="200">
        <v>1</v>
      </c>
      <c r="G599" s="201">
        <v>600</v>
      </c>
      <c r="H599" s="179">
        <f t="shared" si="72"/>
        <v>300</v>
      </c>
      <c r="I599" s="179">
        <f t="shared" si="73"/>
        <v>300</v>
      </c>
      <c r="J599" s="201"/>
      <c r="K599" s="201"/>
      <c r="L599" s="464"/>
      <c r="M599" s="68"/>
      <c r="N599" s="71"/>
      <c r="O599" s="404"/>
      <c r="P599" s="71"/>
    </row>
    <row r="600" spans="1:16" ht="18.600000000000001" thickBot="1" x14ac:dyDescent="0.4">
      <c r="A600" s="422"/>
      <c r="B600" s="257"/>
      <c r="C600" s="418" t="s">
        <v>248</v>
      </c>
      <c r="D600" s="188"/>
      <c r="E600" s="153">
        <v>2014</v>
      </c>
      <c r="F600" s="178"/>
      <c r="G600" s="179">
        <v>0</v>
      </c>
      <c r="H600" s="179">
        <f t="shared" si="72"/>
        <v>0</v>
      </c>
      <c r="I600" s="179">
        <f t="shared" si="73"/>
        <v>0</v>
      </c>
      <c r="J600" s="179"/>
      <c r="K600" s="179"/>
      <c r="L600" s="464"/>
      <c r="M600" s="66"/>
      <c r="N600" s="71"/>
      <c r="O600" s="404"/>
      <c r="P600" s="71"/>
    </row>
    <row r="601" spans="1:16" ht="36.6" thickBot="1" x14ac:dyDescent="0.35">
      <c r="A601" s="422"/>
      <c r="B601" s="254" t="s">
        <v>180</v>
      </c>
      <c r="C601" s="419"/>
      <c r="D601" s="196">
        <v>1</v>
      </c>
      <c r="E601" s="159">
        <v>2015</v>
      </c>
      <c r="F601" s="197">
        <v>1</v>
      </c>
      <c r="G601" s="183">
        <v>300</v>
      </c>
      <c r="H601" s="179">
        <f t="shared" si="72"/>
        <v>150</v>
      </c>
      <c r="I601" s="179">
        <f t="shared" si="73"/>
        <v>150</v>
      </c>
      <c r="J601" s="198"/>
      <c r="K601" s="198"/>
      <c r="L601" s="464"/>
      <c r="M601" s="67"/>
      <c r="N601" s="71"/>
      <c r="O601" s="404"/>
      <c r="P601" s="71"/>
    </row>
    <row r="602" spans="1:16" ht="18.600000000000001" thickBot="1" x14ac:dyDescent="0.35">
      <c r="A602" s="422"/>
      <c r="B602" s="250" t="s">
        <v>181</v>
      </c>
      <c r="C602" s="419"/>
      <c r="D602" s="189">
        <v>1</v>
      </c>
      <c r="E602" s="159">
        <v>2016</v>
      </c>
      <c r="F602" s="182">
        <v>1</v>
      </c>
      <c r="G602" s="183">
        <v>160</v>
      </c>
      <c r="H602" s="179">
        <f t="shared" si="72"/>
        <v>80</v>
      </c>
      <c r="I602" s="179">
        <f t="shared" si="73"/>
        <v>80</v>
      </c>
      <c r="J602" s="183"/>
      <c r="K602" s="183"/>
      <c r="L602" s="464"/>
      <c r="M602" s="67"/>
      <c r="N602" s="71"/>
      <c r="O602" s="404"/>
      <c r="P602" s="71"/>
    </row>
    <row r="603" spans="1:16" ht="54.6" thickBot="1" x14ac:dyDescent="0.35">
      <c r="A603" s="422"/>
      <c r="B603" s="250" t="s">
        <v>182</v>
      </c>
      <c r="C603" s="419"/>
      <c r="D603" s="189">
        <v>1</v>
      </c>
      <c r="E603" s="159">
        <v>2017</v>
      </c>
      <c r="F603" s="182">
        <v>1</v>
      </c>
      <c r="G603" s="183">
        <v>400</v>
      </c>
      <c r="H603" s="179">
        <f t="shared" si="72"/>
        <v>200</v>
      </c>
      <c r="I603" s="179">
        <f t="shared" si="73"/>
        <v>200</v>
      </c>
      <c r="J603" s="183"/>
      <c r="K603" s="183"/>
      <c r="L603" s="464"/>
      <c r="M603" s="67"/>
      <c r="N603" s="71"/>
      <c r="O603" s="404"/>
      <c r="P603" s="71"/>
    </row>
    <row r="604" spans="1:16" ht="36.6" thickBot="1" x14ac:dyDescent="0.35">
      <c r="A604" s="422"/>
      <c r="B604" s="250" t="s">
        <v>183</v>
      </c>
      <c r="C604" s="419"/>
      <c r="D604" s="189">
        <v>1</v>
      </c>
      <c r="E604" s="159">
        <v>2018</v>
      </c>
      <c r="F604" s="182">
        <v>1</v>
      </c>
      <c r="G604" s="183">
        <v>400</v>
      </c>
      <c r="H604" s="179">
        <f t="shared" si="72"/>
        <v>200</v>
      </c>
      <c r="I604" s="179">
        <f t="shared" si="73"/>
        <v>200</v>
      </c>
      <c r="J604" s="183"/>
      <c r="K604" s="183"/>
      <c r="L604" s="464"/>
      <c r="M604" s="67"/>
      <c r="N604" s="71"/>
      <c r="O604" s="404"/>
      <c r="P604" s="71"/>
    </row>
    <row r="605" spans="1:16" ht="18.600000000000001" thickBot="1" x14ac:dyDescent="0.35">
      <c r="A605" s="422"/>
      <c r="B605" s="250" t="s">
        <v>184</v>
      </c>
      <c r="C605" s="419"/>
      <c r="D605" s="191">
        <v>1</v>
      </c>
      <c r="E605" s="159">
        <v>2019</v>
      </c>
      <c r="F605" s="192">
        <v>1</v>
      </c>
      <c r="G605" s="183">
        <v>180</v>
      </c>
      <c r="H605" s="179">
        <f t="shared" si="72"/>
        <v>90</v>
      </c>
      <c r="I605" s="179">
        <f t="shared" si="73"/>
        <v>90</v>
      </c>
      <c r="J605" s="183"/>
      <c r="K605" s="183"/>
      <c r="L605" s="464"/>
      <c r="M605" s="67"/>
      <c r="N605" s="71"/>
      <c r="O605" s="404"/>
      <c r="P605" s="71"/>
    </row>
    <row r="606" spans="1:16" ht="36.6" thickBot="1" x14ac:dyDescent="0.35">
      <c r="A606" s="422"/>
      <c r="B606" s="251" t="s">
        <v>185</v>
      </c>
      <c r="C606" s="420"/>
      <c r="D606" s="203">
        <v>1</v>
      </c>
      <c r="E606" s="165">
        <v>2020</v>
      </c>
      <c r="F606" s="204">
        <v>1</v>
      </c>
      <c r="G606" s="187">
        <v>160</v>
      </c>
      <c r="H606" s="179">
        <f t="shared" si="72"/>
        <v>80</v>
      </c>
      <c r="I606" s="179">
        <f t="shared" si="73"/>
        <v>80</v>
      </c>
      <c r="J606" s="187"/>
      <c r="K606" s="187"/>
      <c r="L606" s="464"/>
      <c r="M606" s="68"/>
      <c r="N606" s="71"/>
      <c r="O606" s="404"/>
      <c r="P606" s="71"/>
    </row>
    <row r="607" spans="1:16" ht="36.6" thickBot="1" x14ac:dyDescent="0.35">
      <c r="A607" s="422"/>
      <c r="B607" s="249" t="s">
        <v>186</v>
      </c>
      <c r="C607" s="426" t="s">
        <v>249</v>
      </c>
      <c r="D607" s="205">
        <v>1</v>
      </c>
      <c r="E607" s="153">
        <v>2014</v>
      </c>
      <c r="F607" s="206">
        <v>1</v>
      </c>
      <c r="G607" s="179">
        <v>300</v>
      </c>
      <c r="H607" s="179">
        <f t="shared" si="72"/>
        <v>150</v>
      </c>
      <c r="I607" s="179">
        <f t="shared" si="73"/>
        <v>150</v>
      </c>
      <c r="J607" s="179"/>
      <c r="K607" s="179"/>
      <c r="L607" s="464"/>
      <c r="M607" s="66"/>
      <c r="N607" s="71"/>
      <c r="O607" s="404"/>
      <c r="P607" s="71"/>
    </row>
    <row r="608" spans="1:16" ht="18.600000000000001" thickBot="1" x14ac:dyDescent="0.35">
      <c r="A608" s="422"/>
      <c r="B608" s="254" t="s">
        <v>187</v>
      </c>
      <c r="C608" s="427"/>
      <c r="D608" s="196">
        <v>1</v>
      </c>
      <c r="E608" s="159">
        <v>2015</v>
      </c>
      <c r="F608" s="197">
        <v>1</v>
      </c>
      <c r="G608" s="183">
        <v>200</v>
      </c>
      <c r="H608" s="179">
        <f t="shared" si="72"/>
        <v>100</v>
      </c>
      <c r="I608" s="179">
        <f t="shared" si="73"/>
        <v>100</v>
      </c>
      <c r="J608" s="198"/>
      <c r="K608" s="198"/>
      <c r="L608" s="464"/>
      <c r="M608" s="67"/>
      <c r="N608" s="71"/>
      <c r="O608" s="404"/>
      <c r="P608" s="71"/>
    </row>
    <row r="609" spans="1:16" ht="18.600000000000001" thickBot="1" x14ac:dyDescent="0.35">
      <c r="A609" s="422"/>
      <c r="B609" s="250" t="s">
        <v>188</v>
      </c>
      <c r="C609" s="427"/>
      <c r="D609" s="189">
        <v>1</v>
      </c>
      <c r="E609" s="159">
        <v>2016</v>
      </c>
      <c r="F609" s="182">
        <v>1</v>
      </c>
      <c r="G609" s="183">
        <v>160</v>
      </c>
      <c r="H609" s="179">
        <f t="shared" si="72"/>
        <v>80</v>
      </c>
      <c r="I609" s="179">
        <f t="shared" si="73"/>
        <v>80</v>
      </c>
      <c r="J609" s="183"/>
      <c r="K609" s="183"/>
      <c r="L609" s="464"/>
      <c r="M609" s="67"/>
      <c r="N609" s="71"/>
      <c r="O609" s="404"/>
      <c r="P609" s="71"/>
    </row>
    <row r="610" spans="1:16" ht="18.600000000000001" thickBot="1" x14ac:dyDescent="0.35">
      <c r="A610" s="422"/>
      <c r="B610" s="250" t="s">
        <v>189</v>
      </c>
      <c r="C610" s="427"/>
      <c r="D610" s="189">
        <v>1</v>
      </c>
      <c r="E610" s="159">
        <v>2017</v>
      </c>
      <c r="F610" s="182">
        <v>1</v>
      </c>
      <c r="G610" s="183">
        <v>400</v>
      </c>
      <c r="H610" s="179">
        <f t="shared" si="72"/>
        <v>200</v>
      </c>
      <c r="I610" s="179">
        <f t="shared" si="73"/>
        <v>200</v>
      </c>
      <c r="J610" s="183"/>
      <c r="K610" s="183"/>
      <c r="L610" s="464"/>
      <c r="M610" s="67"/>
      <c r="N610" s="71"/>
      <c r="O610" s="404"/>
      <c r="P610" s="71"/>
    </row>
    <row r="611" spans="1:16" ht="36.6" thickBot="1" x14ac:dyDescent="0.35">
      <c r="A611" s="422"/>
      <c r="B611" s="250" t="s">
        <v>190</v>
      </c>
      <c r="C611" s="427"/>
      <c r="D611" s="189">
        <v>1</v>
      </c>
      <c r="E611" s="159">
        <v>2018</v>
      </c>
      <c r="F611" s="182">
        <v>1</v>
      </c>
      <c r="G611" s="183">
        <v>400</v>
      </c>
      <c r="H611" s="179">
        <f t="shared" si="72"/>
        <v>200</v>
      </c>
      <c r="I611" s="179">
        <f t="shared" si="73"/>
        <v>200</v>
      </c>
      <c r="J611" s="183"/>
      <c r="K611" s="183"/>
      <c r="L611" s="464"/>
      <c r="M611" s="67"/>
      <c r="N611" s="71"/>
      <c r="O611" s="404"/>
      <c r="P611" s="71"/>
    </row>
    <row r="612" spans="1:16" ht="18.600000000000001" thickBot="1" x14ac:dyDescent="0.35">
      <c r="A612" s="422"/>
      <c r="B612" s="250"/>
      <c r="C612" s="427"/>
      <c r="D612" s="191">
        <v>1</v>
      </c>
      <c r="E612" s="159">
        <v>2019</v>
      </c>
      <c r="F612" s="192">
        <v>1</v>
      </c>
      <c r="G612" s="183">
        <v>0</v>
      </c>
      <c r="H612" s="179">
        <f t="shared" si="72"/>
        <v>0</v>
      </c>
      <c r="I612" s="179">
        <f t="shared" si="73"/>
        <v>0</v>
      </c>
      <c r="J612" s="183"/>
      <c r="K612" s="183"/>
      <c r="L612" s="464"/>
      <c r="M612" s="67"/>
      <c r="N612" s="71"/>
      <c r="O612" s="404"/>
      <c r="P612" s="71"/>
    </row>
    <row r="613" spans="1:16" ht="18.600000000000001" thickBot="1" x14ac:dyDescent="0.35">
      <c r="A613" s="422"/>
      <c r="B613" s="251"/>
      <c r="C613" s="428"/>
      <c r="D613" s="203">
        <v>1</v>
      </c>
      <c r="E613" s="165">
        <v>2020</v>
      </c>
      <c r="F613" s="204">
        <v>1</v>
      </c>
      <c r="G613" s="187">
        <v>0</v>
      </c>
      <c r="H613" s="179">
        <f t="shared" si="72"/>
        <v>0</v>
      </c>
      <c r="I613" s="179">
        <f t="shared" si="73"/>
        <v>0</v>
      </c>
      <c r="J613" s="187"/>
      <c r="K613" s="187"/>
      <c r="L613" s="464"/>
      <c r="M613" s="68"/>
      <c r="N613" s="71"/>
      <c r="O613" s="404"/>
      <c r="P613" s="71"/>
    </row>
    <row r="614" spans="1:16" ht="18.600000000000001" thickBot="1" x14ac:dyDescent="0.35">
      <c r="A614" s="422"/>
      <c r="B614" s="249" t="s">
        <v>191</v>
      </c>
      <c r="C614" s="418" t="s">
        <v>250</v>
      </c>
      <c r="D614" s="205">
        <v>1</v>
      </c>
      <c r="E614" s="153">
        <v>2014</v>
      </c>
      <c r="F614" s="206">
        <v>1</v>
      </c>
      <c r="G614" s="179">
        <v>160</v>
      </c>
      <c r="H614" s="179">
        <f t="shared" si="72"/>
        <v>80</v>
      </c>
      <c r="I614" s="179">
        <f t="shared" si="73"/>
        <v>80</v>
      </c>
      <c r="J614" s="179"/>
      <c r="K614" s="179"/>
      <c r="L614" s="464"/>
      <c r="M614" s="66"/>
      <c r="N614" s="71"/>
      <c r="O614" s="404"/>
      <c r="P614" s="71"/>
    </row>
    <row r="615" spans="1:16" ht="18.600000000000001" thickBot="1" x14ac:dyDescent="0.35">
      <c r="A615" s="422"/>
      <c r="B615" s="254" t="s">
        <v>192</v>
      </c>
      <c r="C615" s="419"/>
      <c r="D615" s="196">
        <v>1</v>
      </c>
      <c r="E615" s="159">
        <v>2015</v>
      </c>
      <c r="F615" s="197">
        <v>1</v>
      </c>
      <c r="G615" s="183">
        <v>200</v>
      </c>
      <c r="H615" s="179">
        <f t="shared" si="72"/>
        <v>100</v>
      </c>
      <c r="I615" s="179">
        <f t="shared" si="73"/>
        <v>100</v>
      </c>
      <c r="J615" s="198"/>
      <c r="K615" s="198"/>
      <c r="L615" s="464"/>
      <c r="M615" s="67"/>
      <c r="N615" s="71"/>
      <c r="O615" s="404"/>
      <c r="P615" s="71"/>
    </row>
    <row r="616" spans="1:16" ht="18.600000000000001" thickBot="1" x14ac:dyDescent="0.35">
      <c r="A616" s="422"/>
      <c r="B616" s="250" t="s">
        <v>193</v>
      </c>
      <c r="C616" s="419"/>
      <c r="D616" s="191">
        <v>1</v>
      </c>
      <c r="E616" s="159">
        <v>2016</v>
      </c>
      <c r="F616" s="192">
        <v>1</v>
      </c>
      <c r="G616" s="183">
        <v>280</v>
      </c>
      <c r="H616" s="179">
        <f t="shared" si="72"/>
        <v>140</v>
      </c>
      <c r="I616" s="179">
        <f t="shared" si="73"/>
        <v>140</v>
      </c>
      <c r="J616" s="183"/>
      <c r="K616" s="183"/>
      <c r="L616" s="464"/>
      <c r="M616" s="67"/>
      <c r="N616" s="71"/>
      <c r="O616" s="404"/>
      <c r="P616" s="71"/>
    </row>
    <row r="617" spans="1:16" ht="18.600000000000001" thickBot="1" x14ac:dyDescent="0.35">
      <c r="A617" s="422"/>
      <c r="B617" s="250" t="s">
        <v>194</v>
      </c>
      <c r="C617" s="419"/>
      <c r="D617" s="207">
        <v>1</v>
      </c>
      <c r="E617" s="159">
        <v>2017</v>
      </c>
      <c r="F617" s="208">
        <v>1</v>
      </c>
      <c r="G617" s="183">
        <v>400</v>
      </c>
      <c r="H617" s="179">
        <f t="shared" si="72"/>
        <v>200</v>
      </c>
      <c r="I617" s="179">
        <f t="shared" si="73"/>
        <v>200</v>
      </c>
      <c r="J617" s="198"/>
      <c r="K617" s="198"/>
      <c r="L617" s="464"/>
      <c r="M617" s="67"/>
      <c r="N617" s="71"/>
      <c r="O617" s="404"/>
      <c r="P617" s="71"/>
    </row>
    <row r="618" spans="1:16" ht="36.6" thickBot="1" x14ac:dyDescent="0.35">
      <c r="A618" s="422"/>
      <c r="B618" s="250" t="s">
        <v>195</v>
      </c>
      <c r="C618" s="419"/>
      <c r="D618" s="189">
        <v>1</v>
      </c>
      <c r="E618" s="159">
        <v>2018</v>
      </c>
      <c r="F618" s="182">
        <v>1</v>
      </c>
      <c r="G618" s="183">
        <v>300</v>
      </c>
      <c r="H618" s="179">
        <f t="shared" si="72"/>
        <v>150</v>
      </c>
      <c r="I618" s="179">
        <f t="shared" si="73"/>
        <v>150</v>
      </c>
      <c r="J618" s="183"/>
      <c r="K618" s="183"/>
      <c r="L618" s="464"/>
      <c r="M618" s="67"/>
      <c r="N618" s="71"/>
      <c r="O618" s="404"/>
      <c r="P618" s="71"/>
    </row>
    <row r="619" spans="1:16" ht="18.600000000000001" thickBot="1" x14ac:dyDescent="0.4">
      <c r="A619" s="422"/>
      <c r="B619" s="258"/>
      <c r="C619" s="419"/>
      <c r="D619" s="209">
        <v>0</v>
      </c>
      <c r="E619" s="159">
        <v>2019</v>
      </c>
      <c r="F619" s="210">
        <v>0</v>
      </c>
      <c r="G619" s="202">
        <v>0</v>
      </c>
      <c r="H619" s="179">
        <f t="shared" si="72"/>
        <v>0</v>
      </c>
      <c r="I619" s="179">
        <f t="shared" si="73"/>
        <v>0</v>
      </c>
      <c r="J619" s="211"/>
      <c r="K619" s="211"/>
      <c r="L619" s="464"/>
      <c r="M619" s="67"/>
      <c r="N619" s="71"/>
      <c r="O619" s="404"/>
      <c r="P619" s="71"/>
    </row>
    <row r="620" spans="1:16" ht="36.6" thickBot="1" x14ac:dyDescent="0.35">
      <c r="A620" s="422"/>
      <c r="B620" s="251" t="s">
        <v>196</v>
      </c>
      <c r="C620" s="420"/>
      <c r="D620" s="203">
        <v>1</v>
      </c>
      <c r="E620" s="165">
        <v>2020</v>
      </c>
      <c r="F620" s="204">
        <v>1</v>
      </c>
      <c r="G620" s="187">
        <v>160</v>
      </c>
      <c r="H620" s="179">
        <f t="shared" si="72"/>
        <v>80</v>
      </c>
      <c r="I620" s="179">
        <f t="shared" si="73"/>
        <v>80</v>
      </c>
      <c r="J620" s="187"/>
      <c r="K620" s="187"/>
      <c r="L620" s="464"/>
      <c r="M620" s="68"/>
      <c r="N620" s="71"/>
      <c r="O620" s="404"/>
      <c r="P620" s="71"/>
    </row>
    <row r="621" spans="1:16" ht="18.600000000000001" thickBot="1" x14ac:dyDescent="0.35">
      <c r="A621" s="422"/>
      <c r="B621" s="249" t="s">
        <v>197</v>
      </c>
      <c r="C621" s="418" t="s">
        <v>251</v>
      </c>
      <c r="D621" s="205">
        <v>1</v>
      </c>
      <c r="E621" s="153">
        <v>2014</v>
      </c>
      <c r="F621" s="206">
        <v>1</v>
      </c>
      <c r="G621" s="179">
        <v>200</v>
      </c>
      <c r="H621" s="179">
        <f t="shared" si="72"/>
        <v>100</v>
      </c>
      <c r="I621" s="179">
        <f t="shared" si="73"/>
        <v>100</v>
      </c>
      <c r="J621" s="179"/>
      <c r="K621" s="179"/>
      <c r="L621" s="464"/>
      <c r="M621" s="66"/>
      <c r="N621" s="71"/>
      <c r="O621" s="404"/>
      <c r="P621" s="71"/>
    </row>
    <row r="622" spans="1:16" ht="18.600000000000001" customHeight="1" thickBot="1" x14ac:dyDescent="0.35">
      <c r="A622" s="422"/>
      <c r="B622" s="254" t="s">
        <v>198</v>
      </c>
      <c r="C622" s="419"/>
      <c r="D622" s="196">
        <v>1</v>
      </c>
      <c r="E622" s="159">
        <v>2015</v>
      </c>
      <c r="F622" s="197">
        <v>1</v>
      </c>
      <c r="G622" s="183">
        <v>300</v>
      </c>
      <c r="H622" s="179">
        <f t="shared" si="72"/>
        <v>150</v>
      </c>
      <c r="I622" s="179">
        <f t="shared" si="73"/>
        <v>150</v>
      </c>
      <c r="J622" s="198"/>
      <c r="K622" s="198"/>
      <c r="L622" s="464"/>
      <c r="M622" s="67"/>
      <c r="N622" s="71"/>
      <c r="O622" s="404"/>
      <c r="P622" s="71"/>
    </row>
    <row r="623" spans="1:16" ht="18.600000000000001" thickBot="1" x14ac:dyDescent="0.35">
      <c r="A623" s="422"/>
      <c r="B623" s="250" t="s">
        <v>199</v>
      </c>
      <c r="C623" s="419"/>
      <c r="D623" s="189">
        <v>1</v>
      </c>
      <c r="E623" s="159">
        <v>2016</v>
      </c>
      <c r="F623" s="182">
        <v>1</v>
      </c>
      <c r="G623" s="183">
        <v>200</v>
      </c>
      <c r="H623" s="179">
        <f t="shared" si="72"/>
        <v>100</v>
      </c>
      <c r="I623" s="179">
        <f t="shared" si="73"/>
        <v>100</v>
      </c>
      <c r="J623" s="183"/>
      <c r="K623" s="183"/>
      <c r="L623" s="464"/>
      <c r="M623" s="67"/>
      <c r="N623" s="71"/>
      <c r="O623" s="404"/>
      <c r="P623" s="71"/>
    </row>
    <row r="624" spans="1:16" ht="54.6" thickBot="1" x14ac:dyDescent="0.35">
      <c r="A624" s="422"/>
      <c r="B624" s="250" t="s">
        <v>182</v>
      </c>
      <c r="C624" s="419"/>
      <c r="D624" s="189">
        <v>1</v>
      </c>
      <c r="E624" s="159">
        <v>2017</v>
      </c>
      <c r="F624" s="182">
        <v>1</v>
      </c>
      <c r="G624" s="183">
        <v>400</v>
      </c>
      <c r="H624" s="179">
        <f t="shared" si="72"/>
        <v>200</v>
      </c>
      <c r="I624" s="179">
        <f t="shared" si="73"/>
        <v>200</v>
      </c>
      <c r="J624" s="183"/>
      <c r="K624" s="183"/>
      <c r="L624" s="464"/>
      <c r="M624" s="67"/>
      <c r="N624" s="71"/>
      <c r="O624" s="404"/>
      <c r="P624" s="71"/>
    </row>
    <row r="625" spans="1:16" ht="18.600000000000001" thickBot="1" x14ac:dyDescent="0.35">
      <c r="A625" s="422"/>
      <c r="B625" s="250" t="s">
        <v>200</v>
      </c>
      <c r="C625" s="419"/>
      <c r="D625" s="189">
        <v>1</v>
      </c>
      <c r="E625" s="159">
        <v>2018</v>
      </c>
      <c r="F625" s="182">
        <v>1</v>
      </c>
      <c r="G625" s="183">
        <v>260</v>
      </c>
      <c r="H625" s="179">
        <f t="shared" si="72"/>
        <v>130</v>
      </c>
      <c r="I625" s="179">
        <f t="shared" si="73"/>
        <v>130</v>
      </c>
      <c r="J625" s="183"/>
      <c r="K625" s="183"/>
      <c r="L625" s="464"/>
      <c r="M625" s="67"/>
      <c r="N625" s="71"/>
      <c r="O625" s="404"/>
      <c r="P625" s="71"/>
    </row>
    <row r="626" spans="1:16" ht="18.600000000000001" thickBot="1" x14ac:dyDescent="0.35">
      <c r="A626" s="422"/>
      <c r="B626" s="250" t="s">
        <v>201</v>
      </c>
      <c r="C626" s="419"/>
      <c r="D626" s="191">
        <v>1</v>
      </c>
      <c r="E626" s="159">
        <v>2019</v>
      </c>
      <c r="F626" s="192">
        <v>1</v>
      </c>
      <c r="G626" s="183">
        <v>280</v>
      </c>
      <c r="H626" s="179">
        <f t="shared" si="72"/>
        <v>140</v>
      </c>
      <c r="I626" s="179">
        <f t="shared" si="73"/>
        <v>140</v>
      </c>
      <c r="J626" s="183"/>
      <c r="K626" s="183"/>
      <c r="L626" s="464"/>
      <c r="M626" s="67"/>
      <c r="N626" s="71"/>
      <c r="O626" s="404"/>
      <c r="P626" s="71"/>
    </row>
    <row r="627" spans="1:16" ht="18.600000000000001" thickBot="1" x14ac:dyDescent="0.35">
      <c r="A627" s="422"/>
      <c r="B627" s="251" t="s">
        <v>202</v>
      </c>
      <c r="C627" s="420"/>
      <c r="D627" s="203">
        <v>1</v>
      </c>
      <c r="E627" s="165">
        <v>2020</v>
      </c>
      <c r="F627" s="204">
        <v>1</v>
      </c>
      <c r="G627" s="187">
        <v>260</v>
      </c>
      <c r="H627" s="179">
        <f t="shared" si="72"/>
        <v>130</v>
      </c>
      <c r="I627" s="179">
        <f t="shared" si="73"/>
        <v>130</v>
      </c>
      <c r="J627" s="187"/>
      <c r="K627" s="187"/>
      <c r="L627" s="464"/>
      <c r="M627" s="68"/>
      <c r="N627" s="71"/>
      <c r="O627" s="404"/>
      <c r="P627" s="71"/>
    </row>
    <row r="628" spans="1:16" ht="36.6" thickBot="1" x14ac:dyDescent="0.35">
      <c r="A628" s="422"/>
      <c r="B628" s="259" t="s">
        <v>203</v>
      </c>
      <c r="C628" s="418" t="s">
        <v>252</v>
      </c>
      <c r="D628" s="188"/>
      <c r="E628" s="153">
        <v>2014</v>
      </c>
      <c r="F628" s="178"/>
      <c r="G628" s="179">
        <v>500</v>
      </c>
      <c r="H628" s="179">
        <f t="shared" si="72"/>
        <v>250</v>
      </c>
      <c r="I628" s="179">
        <f t="shared" si="73"/>
        <v>250</v>
      </c>
      <c r="J628" s="179"/>
      <c r="K628" s="179"/>
      <c r="L628" s="464"/>
      <c r="M628" s="66"/>
      <c r="N628" s="71"/>
      <c r="O628" s="404"/>
      <c r="P628" s="71"/>
    </row>
    <row r="629" spans="1:16" ht="18.600000000000001" thickBot="1" x14ac:dyDescent="0.35">
      <c r="A629" s="422"/>
      <c r="B629" s="254" t="s">
        <v>204</v>
      </c>
      <c r="C629" s="419"/>
      <c r="D629" s="196">
        <v>1</v>
      </c>
      <c r="E629" s="159">
        <v>2015</v>
      </c>
      <c r="F629" s="197">
        <v>1</v>
      </c>
      <c r="G629" s="183">
        <v>200</v>
      </c>
      <c r="H629" s="179">
        <f t="shared" si="72"/>
        <v>100</v>
      </c>
      <c r="I629" s="179">
        <f t="shared" si="73"/>
        <v>100</v>
      </c>
      <c r="J629" s="198"/>
      <c r="K629" s="198"/>
      <c r="L629" s="464"/>
      <c r="M629" s="67"/>
      <c r="N629" s="71"/>
      <c r="O629" s="404"/>
      <c r="P629" s="71"/>
    </row>
    <row r="630" spans="1:16" ht="18.600000000000001" thickBot="1" x14ac:dyDescent="0.35">
      <c r="A630" s="422"/>
      <c r="B630" s="250" t="s">
        <v>205</v>
      </c>
      <c r="C630" s="419"/>
      <c r="D630" s="189">
        <v>1</v>
      </c>
      <c r="E630" s="159">
        <v>2016</v>
      </c>
      <c r="F630" s="182">
        <v>1</v>
      </c>
      <c r="G630" s="183">
        <v>200</v>
      </c>
      <c r="H630" s="179">
        <f t="shared" si="72"/>
        <v>100</v>
      </c>
      <c r="I630" s="179">
        <f t="shared" si="73"/>
        <v>100</v>
      </c>
      <c r="J630" s="183"/>
      <c r="K630" s="183"/>
      <c r="L630" s="464"/>
      <c r="M630" s="67"/>
      <c r="N630" s="71"/>
      <c r="O630" s="404"/>
      <c r="P630" s="71"/>
    </row>
    <row r="631" spans="1:16" ht="18.600000000000001" thickBot="1" x14ac:dyDescent="0.35">
      <c r="A631" s="422"/>
      <c r="B631" s="250" t="s">
        <v>206</v>
      </c>
      <c r="C631" s="419"/>
      <c r="D631" s="189">
        <v>1</v>
      </c>
      <c r="E631" s="159">
        <v>2017</v>
      </c>
      <c r="F631" s="182">
        <v>1</v>
      </c>
      <c r="G631" s="183">
        <v>500</v>
      </c>
      <c r="H631" s="179">
        <f t="shared" si="72"/>
        <v>250</v>
      </c>
      <c r="I631" s="179">
        <f t="shared" si="73"/>
        <v>250</v>
      </c>
      <c r="J631" s="183"/>
      <c r="K631" s="183"/>
      <c r="L631" s="464"/>
      <c r="M631" s="67"/>
      <c r="N631" s="71"/>
      <c r="O631" s="404"/>
      <c r="P631" s="71"/>
    </row>
    <row r="632" spans="1:16" ht="36.6" thickBot="1" x14ac:dyDescent="0.35">
      <c r="A632" s="422"/>
      <c r="B632" s="250" t="s">
        <v>207</v>
      </c>
      <c r="C632" s="419"/>
      <c r="D632" s="189">
        <v>1</v>
      </c>
      <c r="E632" s="159">
        <v>2018</v>
      </c>
      <c r="F632" s="182">
        <v>1</v>
      </c>
      <c r="G632" s="183">
        <v>300</v>
      </c>
      <c r="H632" s="179">
        <f t="shared" si="72"/>
        <v>150</v>
      </c>
      <c r="I632" s="179">
        <f t="shared" si="73"/>
        <v>150</v>
      </c>
      <c r="J632" s="183"/>
      <c r="K632" s="183"/>
      <c r="L632" s="464"/>
      <c r="M632" s="67"/>
      <c r="N632" s="71"/>
      <c r="O632" s="404"/>
      <c r="P632" s="71"/>
    </row>
    <row r="633" spans="1:16" ht="18.600000000000001" thickBot="1" x14ac:dyDescent="0.35">
      <c r="A633" s="422"/>
      <c r="B633" s="250" t="s">
        <v>208</v>
      </c>
      <c r="C633" s="419"/>
      <c r="D633" s="191">
        <v>1</v>
      </c>
      <c r="E633" s="159">
        <v>2019</v>
      </c>
      <c r="F633" s="192">
        <v>1</v>
      </c>
      <c r="G633" s="183">
        <v>180</v>
      </c>
      <c r="H633" s="179">
        <f t="shared" si="72"/>
        <v>90</v>
      </c>
      <c r="I633" s="179">
        <f t="shared" si="73"/>
        <v>90</v>
      </c>
      <c r="J633" s="183"/>
      <c r="K633" s="183"/>
      <c r="L633" s="464"/>
      <c r="M633" s="67"/>
      <c r="N633" s="71"/>
      <c r="O633" s="404"/>
      <c r="P633" s="71"/>
    </row>
    <row r="634" spans="1:16" ht="18.600000000000001" thickBot="1" x14ac:dyDescent="0.35">
      <c r="A634" s="422"/>
      <c r="B634" s="251" t="s">
        <v>209</v>
      </c>
      <c r="C634" s="420"/>
      <c r="D634" s="203">
        <v>1</v>
      </c>
      <c r="E634" s="165">
        <v>2020</v>
      </c>
      <c r="F634" s="204">
        <v>1</v>
      </c>
      <c r="G634" s="187">
        <v>600</v>
      </c>
      <c r="H634" s="179">
        <f t="shared" si="72"/>
        <v>300</v>
      </c>
      <c r="I634" s="179">
        <f t="shared" si="73"/>
        <v>300</v>
      </c>
      <c r="J634" s="187"/>
      <c r="K634" s="187"/>
      <c r="L634" s="464"/>
      <c r="M634" s="68"/>
      <c r="N634" s="71"/>
      <c r="O634" s="404"/>
      <c r="P634" s="71"/>
    </row>
    <row r="635" spans="1:16" ht="18.600000000000001" thickBot="1" x14ac:dyDescent="0.35">
      <c r="A635" s="422"/>
      <c r="B635" s="259" t="s">
        <v>210</v>
      </c>
      <c r="C635" s="418" t="s">
        <v>253</v>
      </c>
      <c r="D635" s="188">
        <v>1</v>
      </c>
      <c r="E635" s="153">
        <v>2014</v>
      </c>
      <c r="F635" s="178">
        <v>1</v>
      </c>
      <c r="G635" s="179">
        <v>200</v>
      </c>
      <c r="H635" s="179">
        <f t="shared" si="72"/>
        <v>100</v>
      </c>
      <c r="I635" s="179">
        <f t="shared" si="73"/>
        <v>100</v>
      </c>
      <c r="J635" s="179"/>
      <c r="K635" s="179"/>
      <c r="L635" s="464"/>
      <c r="M635" s="66"/>
      <c r="N635" s="71"/>
      <c r="O635" s="404"/>
      <c r="P635" s="71"/>
    </row>
    <row r="636" spans="1:16" ht="18.600000000000001" thickBot="1" x14ac:dyDescent="0.35">
      <c r="A636" s="422"/>
      <c r="B636" s="250" t="s">
        <v>211</v>
      </c>
      <c r="C636" s="419"/>
      <c r="D636" s="189">
        <v>1</v>
      </c>
      <c r="E636" s="159">
        <v>2015</v>
      </c>
      <c r="F636" s="182">
        <v>1</v>
      </c>
      <c r="G636" s="183">
        <v>400</v>
      </c>
      <c r="H636" s="179">
        <f t="shared" si="72"/>
        <v>200</v>
      </c>
      <c r="I636" s="179">
        <f t="shared" si="73"/>
        <v>200</v>
      </c>
      <c r="J636" s="183"/>
      <c r="K636" s="183"/>
      <c r="L636" s="464"/>
      <c r="M636" s="67"/>
      <c r="N636" s="71"/>
      <c r="O636" s="404"/>
      <c r="P636" s="71"/>
    </row>
    <row r="637" spans="1:16" ht="18.600000000000001" thickBot="1" x14ac:dyDescent="0.35">
      <c r="A637" s="422"/>
      <c r="B637" s="254" t="s">
        <v>212</v>
      </c>
      <c r="C637" s="419"/>
      <c r="D637" s="189">
        <v>1</v>
      </c>
      <c r="E637" s="159">
        <v>2016</v>
      </c>
      <c r="F637" s="182">
        <v>1</v>
      </c>
      <c r="G637" s="183">
        <v>600</v>
      </c>
      <c r="H637" s="179">
        <f t="shared" ref="H637:H676" si="74">G637*0.5</f>
        <v>300</v>
      </c>
      <c r="I637" s="179">
        <f t="shared" ref="I637:I676" si="75">G637*0.5</f>
        <v>300</v>
      </c>
      <c r="J637" s="183"/>
      <c r="K637" s="183"/>
      <c r="L637" s="464"/>
      <c r="M637" s="67"/>
      <c r="N637" s="71"/>
      <c r="O637" s="404"/>
      <c r="P637" s="71"/>
    </row>
    <row r="638" spans="1:16" ht="36.6" thickBot="1" x14ac:dyDescent="0.35">
      <c r="A638" s="422"/>
      <c r="B638" s="250" t="s">
        <v>213</v>
      </c>
      <c r="C638" s="419"/>
      <c r="D638" s="191"/>
      <c r="E638" s="159">
        <v>2017</v>
      </c>
      <c r="F638" s="192"/>
      <c r="G638" s="183">
        <v>600</v>
      </c>
      <c r="H638" s="179">
        <f t="shared" si="74"/>
        <v>300</v>
      </c>
      <c r="I638" s="179">
        <f t="shared" si="75"/>
        <v>300</v>
      </c>
      <c r="J638" s="183"/>
      <c r="K638" s="183"/>
      <c r="L638" s="464"/>
      <c r="M638" s="67"/>
      <c r="N638" s="71"/>
      <c r="O638" s="404"/>
      <c r="P638" s="71"/>
    </row>
    <row r="639" spans="1:16" ht="36.6" thickBot="1" x14ac:dyDescent="0.35">
      <c r="A639" s="422"/>
      <c r="B639" s="250" t="s">
        <v>214</v>
      </c>
      <c r="C639" s="419"/>
      <c r="D639" s="189">
        <v>1</v>
      </c>
      <c r="E639" s="159">
        <v>2018</v>
      </c>
      <c r="F639" s="182">
        <v>1</v>
      </c>
      <c r="G639" s="183">
        <v>500</v>
      </c>
      <c r="H639" s="179">
        <f t="shared" si="74"/>
        <v>250</v>
      </c>
      <c r="I639" s="179">
        <f t="shared" si="75"/>
        <v>250</v>
      </c>
      <c r="J639" s="183"/>
      <c r="K639" s="183"/>
      <c r="L639" s="464"/>
      <c r="M639" s="67"/>
      <c r="N639" s="71"/>
      <c r="O639" s="404"/>
      <c r="P639" s="71"/>
    </row>
    <row r="640" spans="1:16" ht="18.600000000000001" thickBot="1" x14ac:dyDescent="0.35">
      <c r="A640" s="422"/>
      <c r="B640" s="250" t="s">
        <v>215</v>
      </c>
      <c r="C640" s="419"/>
      <c r="D640" s="191">
        <v>1</v>
      </c>
      <c r="E640" s="159">
        <v>2019</v>
      </c>
      <c r="F640" s="192">
        <v>1</v>
      </c>
      <c r="G640" s="183">
        <v>180</v>
      </c>
      <c r="H640" s="179">
        <f t="shared" si="74"/>
        <v>90</v>
      </c>
      <c r="I640" s="179">
        <f t="shared" si="75"/>
        <v>90</v>
      </c>
      <c r="J640" s="183"/>
      <c r="K640" s="183"/>
      <c r="L640" s="464"/>
      <c r="M640" s="67"/>
      <c r="N640" s="71"/>
      <c r="O640" s="404"/>
      <c r="P640" s="71"/>
    </row>
    <row r="641" spans="1:16" ht="18.600000000000001" thickBot="1" x14ac:dyDescent="0.35">
      <c r="A641" s="422"/>
      <c r="B641" s="251" t="s">
        <v>216</v>
      </c>
      <c r="C641" s="420"/>
      <c r="D641" s="203">
        <v>1</v>
      </c>
      <c r="E641" s="165">
        <v>2020</v>
      </c>
      <c r="F641" s="204">
        <v>1</v>
      </c>
      <c r="G641" s="187">
        <v>400</v>
      </c>
      <c r="H641" s="179">
        <f t="shared" si="74"/>
        <v>200</v>
      </c>
      <c r="I641" s="179">
        <f t="shared" si="75"/>
        <v>200</v>
      </c>
      <c r="J641" s="187"/>
      <c r="K641" s="187"/>
      <c r="L641" s="464"/>
      <c r="M641" s="68"/>
      <c r="N641" s="71"/>
      <c r="O641" s="404"/>
      <c r="P641" s="71"/>
    </row>
    <row r="642" spans="1:16" ht="18.600000000000001" thickBot="1" x14ac:dyDescent="0.4">
      <c r="A642" s="422"/>
      <c r="B642" s="257"/>
      <c r="C642" s="418" t="s">
        <v>254</v>
      </c>
      <c r="D642" s="188">
        <v>0</v>
      </c>
      <c r="E642" s="153">
        <v>2014</v>
      </c>
      <c r="F642" s="178">
        <v>0</v>
      </c>
      <c r="G642" s="179">
        <v>0</v>
      </c>
      <c r="H642" s="179">
        <f t="shared" si="74"/>
        <v>0</v>
      </c>
      <c r="I642" s="179">
        <f t="shared" si="75"/>
        <v>0</v>
      </c>
      <c r="J642" s="179"/>
      <c r="K642" s="179"/>
      <c r="L642" s="464"/>
      <c r="M642" s="66"/>
      <c r="N642" s="71"/>
      <c r="O642" s="404"/>
      <c r="P642" s="71"/>
    </row>
    <row r="643" spans="1:16" ht="18.600000000000001" customHeight="1" thickBot="1" x14ac:dyDescent="0.35">
      <c r="A643" s="422"/>
      <c r="B643" s="254" t="s">
        <v>217</v>
      </c>
      <c r="C643" s="419"/>
      <c r="D643" s="196">
        <v>1</v>
      </c>
      <c r="E643" s="159">
        <v>2015</v>
      </c>
      <c r="F643" s="197">
        <v>1</v>
      </c>
      <c r="G643" s="183">
        <v>300</v>
      </c>
      <c r="H643" s="179">
        <f t="shared" si="74"/>
        <v>150</v>
      </c>
      <c r="I643" s="179">
        <f t="shared" si="75"/>
        <v>150</v>
      </c>
      <c r="J643" s="198"/>
      <c r="K643" s="198"/>
      <c r="L643" s="464"/>
      <c r="M643" s="67"/>
      <c r="N643" s="71"/>
      <c r="O643" s="404"/>
      <c r="P643" s="71"/>
    </row>
    <row r="644" spans="1:16" ht="18.600000000000001" thickBot="1" x14ac:dyDescent="0.35">
      <c r="A644" s="422"/>
      <c r="B644" s="250" t="s">
        <v>218</v>
      </c>
      <c r="C644" s="419"/>
      <c r="D644" s="189">
        <v>1</v>
      </c>
      <c r="E644" s="159">
        <v>2016</v>
      </c>
      <c r="F644" s="182">
        <v>1</v>
      </c>
      <c r="G644" s="183">
        <v>160</v>
      </c>
      <c r="H644" s="179">
        <f t="shared" si="74"/>
        <v>80</v>
      </c>
      <c r="I644" s="179">
        <f t="shared" si="75"/>
        <v>80</v>
      </c>
      <c r="J644" s="183"/>
      <c r="K644" s="183"/>
      <c r="L644" s="464"/>
      <c r="M644" s="67"/>
      <c r="N644" s="71"/>
      <c r="O644" s="404"/>
      <c r="P644" s="71"/>
    </row>
    <row r="645" spans="1:16" ht="54.6" thickBot="1" x14ac:dyDescent="0.35">
      <c r="A645" s="422"/>
      <c r="B645" s="250" t="s">
        <v>182</v>
      </c>
      <c r="C645" s="419"/>
      <c r="D645" s="189">
        <v>1</v>
      </c>
      <c r="E645" s="159">
        <v>2017</v>
      </c>
      <c r="F645" s="182">
        <v>1</v>
      </c>
      <c r="G645" s="183">
        <v>600</v>
      </c>
      <c r="H645" s="179">
        <f t="shared" si="74"/>
        <v>300</v>
      </c>
      <c r="I645" s="179">
        <f t="shared" si="75"/>
        <v>300</v>
      </c>
      <c r="J645" s="183"/>
      <c r="K645" s="183"/>
      <c r="L645" s="464"/>
      <c r="M645" s="67"/>
      <c r="N645" s="71"/>
      <c r="O645" s="404"/>
      <c r="P645" s="71"/>
    </row>
    <row r="646" spans="1:16" ht="36.6" thickBot="1" x14ac:dyDescent="0.35">
      <c r="A646" s="422"/>
      <c r="B646" s="250" t="s">
        <v>183</v>
      </c>
      <c r="C646" s="419"/>
      <c r="D646" s="189">
        <v>1</v>
      </c>
      <c r="E646" s="159">
        <v>2018</v>
      </c>
      <c r="F646" s="182">
        <v>1</v>
      </c>
      <c r="G646" s="183">
        <v>600</v>
      </c>
      <c r="H646" s="179">
        <f t="shared" si="74"/>
        <v>300</v>
      </c>
      <c r="I646" s="179">
        <f t="shared" si="75"/>
        <v>300</v>
      </c>
      <c r="J646" s="183"/>
      <c r="K646" s="183"/>
      <c r="L646" s="464"/>
      <c r="M646" s="67"/>
      <c r="N646" s="71"/>
      <c r="O646" s="404"/>
      <c r="P646" s="71"/>
    </row>
    <row r="647" spans="1:16" ht="18.600000000000001" thickBot="1" x14ac:dyDescent="0.35">
      <c r="A647" s="422"/>
      <c r="B647" s="250" t="s">
        <v>219</v>
      </c>
      <c r="C647" s="419"/>
      <c r="D647" s="191">
        <v>1</v>
      </c>
      <c r="E647" s="159">
        <v>2019</v>
      </c>
      <c r="F647" s="192">
        <v>1</v>
      </c>
      <c r="G647" s="183">
        <v>600</v>
      </c>
      <c r="H647" s="179">
        <f t="shared" si="74"/>
        <v>300</v>
      </c>
      <c r="I647" s="179">
        <f t="shared" si="75"/>
        <v>300</v>
      </c>
      <c r="J647" s="183"/>
      <c r="K647" s="183"/>
      <c r="L647" s="464"/>
      <c r="M647" s="67"/>
      <c r="N647" s="71"/>
      <c r="O647" s="404"/>
      <c r="P647" s="71"/>
    </row>
    <row r="648" spans="1:16" ht="18.600000000000001" thickBot="1" x14ac:dyDescent="0.35">
      <c r="A648" s="422"/>
      <c r="B648" s="251" t="s">
        <v>220</v>
      </c>
      <c r="C648" s="420"/>
      <c r="D648" s="203">
        <v>1</v>
      </c>
      <c r="E648" s="165">
        <v>2020</v>
      </c>
      <c r="F648" s="204">
        <v>1</v>
      </c>
      <c r="G648" s="187">
        <v>600</v>
      </c>
      <c r="H648" s="179">
        <f t="shared" si="74"/>
        <v>300</v>
      </c>
      <c r="I648" s="179">
        <f t="shared" si="75"/>
        <v>300</v>
      </c>
      <c r="J648" s="187"/>
      <c r="K648" s="187"/>
      <c r="L648" s="464"/>
      <c r="M648" s="68"/>
      <c r="N648" s="71"/>
      <c r="O648" s="404"/>
      <c r="P648" s="71"/>
    </row>
    <row r="649" spans="1:16" ht="18.600000000000001" thickBot="1" x14ac:dyDescent="0.4">
      <c r="A649" s="422"/>
      <c r="B649" s="260"/>
      <c r="C649" s="423" t="s">
        <v>255</v>
      </c>
      <c r="D649" s="188">
        <v>0</v>
      </c>
      <c r="E649" s="153">
        <v>2014</v>
      </c>
      <c r="F649" s="178">
        <v>0</v>
      </c>
      <c r="G649" s="179">
        <v>0</v>
      </c>
      <c r="H649" s="179">
        <f t="shared" si="74"/>
        <v>0</v>
      </c>
      <c r="I649" s="179">
        <f t="shared" si="75"/>
        <v>0</v>
      </c>
      <c r="J649" s="179"/>
      <c r="K649" s="179"/>
      <c r="L649" s="464"/>
      <c r="M649" s="66"/>
      <c r="N649" s="71"/>
      <c r="O649" s="404"/>
      <c r="P649" s="71"/>
    </row>
    <row r="650" spans="1:16" ht="36.6" thickBot="1" x14ac:dyDescent="0.35">
      <c r="A650" s="422"/>
      <c r="B650" s="261" t="s">
        <v>221</v>
      </c>
      <c r="C650" s="424"/>
      <c r="D650" s="196">
        <v>1</v>
      </c>
      <c r="E650" s="159">
        <v>2015</v>
      </c>
      <c r="F650" s="197">
        <v>1</v>
      </c>
      <c r="G650" s="183">
        <v>300</v>
      </c>
      <c r="H650" s="179">
        <f t="shared" si="74"/>
        <v>150</v>
      </c>
      <c r="I650" s="179">
        <f t="shared" si="75"/>
        <v>150</v>
      </c>
      <c r="J650" s="198"/>
      <c r="K650" s="198"/>
      <c r="L650" s="464"/>
      <c r="M650" s="67"/>
      <c r="N650" s="71"/>
      <c r="O650" s="404"/>
      <c r="P650" s="71"/>
    </row>
    <row r="651" spans="1:16" ht="18.600000000000001" thickBot="1" x14ac:dyDescent="0.35">
      <c r="A651" s="422"/>
      <c r="B651" s="262" t="s">
        <v>181</v>
      </c>
      <c r="C651" s="424"/>
      <c r="D651" s="189">
        <v>1</v>
      </c>
      <c r="E651" s="159">
        <v>2016</v>
      </c>
      <c r="F651" s="182">
        <v>1</v>
      </c>
      <c r="G651" s="183">
        <v>160</v>
      </c>
      <c r="H651" s="179">
        <f t="shared" si="74"/>
        <v>80</v>
      </c>
      <c r="I651" s="179">
        <f t="shared" si="75"/>
        <v>80</v>
      </c>
      <c r="J651" s="183"/>
      <c r="K651" s="183"/>
      <c r="L651" s="464"/>
      <c r="M651" s="67"/>
      <c r="N651" s="71"/>
      <c r="O651" s="404"/>
      <c r="P651" s="71"/>
    </row>
    <row r="652" spans="1:16" ht="18.600000000000001" thickBot="1" x14ac:dyDescent="0.35">
      <c r="A652" s="422"/>
      <c r="B652" s="262" t="s">
        <v>222</v>
      </c>
      <c r="C652" s="424"/>
      <c r="D652" s="189">
        <v>1</v>
      </c>
      <c r="E652" s="159">
        <v>2017</v>
      </c>
      <c r="F652" s="182">
        <v>1</v>
      </c>
      <c r="G652" s="183">
        <v>400</v>
      </c>
      <c r="H652" s="179">
        <f t="shared" si="74"/>
        <v>200</v>
      </c>
      <c r="I652" s="179">
        <f t="shared" si="75"/>
        <v>200</v>
      </c>
      <c r="J652" s="183"/>
      <c r="K652" s="183"/>
      <c r="L652" s="464"/>
      <c r="M652" s="67"/>
      <c r="N652" s="71"/>
      <c r="O652" s="404"/>
      <c r="P652" s="71"/>
    </row>
    <row r="653" spans="1:16" ht="36.6" thickBot="1" x14ac:dyDescent="0.35">
      <c r="A653" s="422"/>
      <c r="B653" s="262" t="s">
        <v>223</v>
      </c>
      <c r="C653" s="424"/>
      <c r="D653" s="189">
        <v>1</v>
      </c>
      <c r="E653" s="159">
        <v>2018</v>
      </c>
      <c r="F653" s="182">
        <v>1</v>
      </c>
      <c r="G653" s="183">
        <v>400</v>
      </c>
      <c r="H653" s="179">
        <f t="shared" si="74"/>
        <v>200</v>
      </c>
      <c r="I653" s="179">
        <f t="shared" si="75"/>
        <v>200</v>
      </c>
      <c r="J653" s="183"/>
      <c r="K653" s="183"/>
      <c r="L653" s="464"/>
      <c r="M653" s="67"/>
      <c r="N653" s="71"/>
      <c r="O653" s="404"/>
      <c r="P653" s="71"/>
    </row>
    <row r="654" spans="1:16" ht="18.600000000000001" thickBot="1" x14ac:dyDescent="0.35">
      <c r="A654" s="422"/>
      <c r="B654" s="262" t="s">
        <v>224</v>
      </c>
      <c r="C654" s="424"/>
      <c r="D654" s="191">
        <v>1</v>
      </c>
      <c r="E654" s="159">
        <v>2019</v>
      </c>
      <c r="F654" s="192">
        <v>1</v>
      </c>
      <c r="G654" s="183">
        <v>180</v>
      </c>
      <c r="H654" s="179">
        <f t="shared" si="74"/>
        <v>90</v>
      </c>
      <c r="I654" s="179">
        <f t="shared" si="75"/>
        <v>90</v>
      </c>
      <c r="J654" s="183"/>
      <c r="K654" s="183"/>
      <c r="L654" s="464"/>
      <c r="M654" s="67"/>
      <c r="N654" s="71"/>
      <c r="O654" s="404"/>
      <c r="P654" s="71"/>
    </row>
    <row r="655" spans="1:16" ht="36.6" thickBot="1" x14ac:dyDescent="0.35">
      <c r="A655" s="422"/>
      <c r="B655" s="263" t="s">
        <v>225</v>
      </c>
      <c r="C655" s="425"/>
      <c r="D655" s="203">
        <v>1</v>
      </c>
      <c r="E655" s="165">
        <v>2020</v>
      </c>
      <c r="F655" s="204">
        <v>1</v>
      </c>
      <c r="G655" s="187">
        <v>160</v>
      </c>
      <c r="H655" s="179">
        <f t="shared" si="74"/>
        <v>80</v>
      </c>
      <c r="I655" s="179">
        <f t="shared" si="75"/>
        <v>80</v>
      </c>
      <c r="J655" s="187"/>
      <c r="K655" s="187"/>
      <c r="L655" s="464"/>
      <c r="M655" s="68"/>
      <c r="N655" s="71"/>
      <c r="O655" s="404"/>
      <c r="P655" s="71"/>
    </row>
    <row r="656" spans="1:16" ht="18.600000000000001" thickBot="1" x14ac:dyDescent="0.35">
      <c r="A656" s="422"/>
      <c r="B656" s="249" t="s">
        <v>226</v>
      </c>
      <c r="C656" s="418" t="s">
        <v>256</v>
      </c>
      <c r="D656" s="188">
        <v>1</v>
      </c>
      <c r="E656" s="153">
        <v>2014</v>
      </c>
      <c r="F656" s="178">
        <v>1</v>
      </c>
      <c r="G656" s="179">
        <v>200</v>
      </c>
      <c r="H656" s="179">
        <f t="shared" si="74"/>
        <v>100</v>
      </c>
      <c r="I656" s="179">
        <f t="shared" si="75"/>
        <v>100</v>
      </c>
      <c r="J656" s="179"/>
      <c r="K656" s="179"/>
      <c r="L656" s="464"/>
      <c r="M656" s="66"/>
      <c r="N656" s="71"/>
      <c r="O656" s="404"/>
      <c r="P656" s="71"/>
    </row>
    <row r="657" spans="1:16" ht="18.600000000000001" thickBot="1" x14ac:dyDescent="0.35">
      <c r="A657" s="422"/>
      <c r="B657" s="250" t="s">
        <v>227</v>
      </c>
      <c r="C657" s="419"/>
      <c r="D657" s="196">
        <v>1</v>
      </c>
      <c r="E657" s="159">
        <v>2015</v>
      </c>
      <c r="F657" s="197">
        <v>1</v>
      </c>
      <c r="G657" s="183">
        <v>600</v>
      </c>
      <c r="H657" s="179">
        <f t="shared" si="74"/>
        <v>300</v>
      </c>
      <c r="I657" s="179">
        <f t="shared" si="75"/>
        <v>300</v>
      </c>
      <c r="J657" s="198"/>
      <c r="K657" s="198"/>
      <c r="L657" s="464"/>
      <c r="M657" s="67"/>
      <c r="N657" s="71"/>
      <c r="O657" s="404"/>
      <c r="P657" s="71"/>
    </row>
    <row r="658" spans="1:16" ht="18.600000000000001" thickBot="1" x14ac:dyDescent="0.35">
      <c r="A658" s="422"/>
      <c r="B658" s="250" t="s">
        <v>228</v>
      </c>
      <c r="C658" s="419"/>
      <c r="D658" s="189">
        <v>1</v>
      </c>
      <c r="E658" s="159">
        <v>2016</v>
      </c>
      <c r="F658" s="182">
        <v>1</v>
      </c>
      <c r="G658" s="183">
        <v>200</v>
      </c>
      <c r="H658" s="179">
        <f t="shared" si="74"/>
        <v>100</v>
      </c>
      <c r="I658" s="179">
        <f t="shared" si="75"/>
        <v>100</v>
      </c>
      <c r="J658" s="183"/>
      <c r="K658" s="183"/>
      <c r="L658" s="464"/>
      <c r="M658" s="67"/>
      <c r="N658" s="71"/>
      <c r="O658" s="404"/>
      <c r="P658" s="71"/>
    </row>
    <row r="659" spans="1:16" ht="18.600000000000001" thickBot="1" x14ac:dyDescent="0.35">
      <c r="A659" s="422"/>
      <c r="B659" s="250" t="s">
        <v>229</v>
      </c>
      <c r="C659" s="419"/>
      <c r="D659" s="189">
        <v>1</v>
      </c>
      <c r="E659" s="159">
        <v>2017</v>
      </c>
      <c r="F659" s="182">
        <v>1</v>
      </c>
      <c r="G659" s="183">
        <v>600</v>
      </c>
      <c r="H659" s="179">
        <f t="shared" si="74"/>
        <v>300</v>
      </c>
      <c r="I659" s="179">
        <f t="shared" si="75"/>
        <v>300</v>
      </c>
      <c r="J659" s="183"/>
      <c r="K659" s="183"/>
      <c r="L659" s="464"/>
      <c r="M659" s="67"/>
      <c r="N659" s="71"/>
      <c r="O659" s="404"/>
      <c r="P659" s="71"/>
    </row>
    <row r="660" spans="1:16" ht="18.600000000000001" thickBot="1" x14ac:dyDescent="0.35">
      <c r="A660" s="422"/>
      <c r="B660" s="250" t="s">
        <v>230</v>
      </c>
      <c r="C660" s="419"/>
      <c r="D660" s="189">
        <v>1</v>
      </c>
      <c r="E660" s="159">
        <v>2018</v>
      </c>
      <c r="F660" s="182">
        <v>1</v>
      </c>
      <c r="G660" s="183">
        <v>600</v>
      </c>
      <c r="H660" s="179">
        <f t="shared" si="74"/>
        <v>300</v>
      </c>
      <c r="I660" s="179">
        <f t="shared" si="75"/>
        <v>300</v>
      </c>
      <c r="J660" s="183"/>
      <c r="K660" s="183"/>
      <c r="L660" s="464"/>
      <c r="M660" s="67"/>
      <c r="N660" s="71"/>
      <c r="O660" s="404"/>
      <c r="P660" s="71"/>
    </row>
    <row r="661" spans="1:16" ht="18.600000000000001" thickBot="1" x14ac:dyDescent="0.35">
      <c r="A661" s="422"/>
      <c r="B661" s="250" t="s">
        <v>231</v>
      </c>
      <c r="C661" s="419"/>
      <c r="D661" s="191">
        <v>1</v>
      </c>
      <c r="E661" s="159">
        <v>2019</v>
      </c>
      <c r="F661" s="192">
        <v>1</v>
      </c>
      <c r="G661" s="183">
        <v>580</v>
      </c>
      <c r="H661" s="179">
        <f t="shared" si="74"/>
        <v>290</v>
      </c>
      <c r="I661" s="179">
        <f t="shared" si="75"/>
        <v>290</v>
      </c>
      <c r="J661" s="183"/>
      <c r="K661" s="183"/>
      <c r="L661" s="464"/>
      <c r="M661" s="67"/>
      <c r="N661" s="71"/>
      <c r="O661" s="404"/>
      <c r="P661" s="71"/>
    </row>
    <row r="662" spans="1:16" ht="18.600000000000001" thickBot="1" x14ac:dyDescent="0.35">
      <c r="A662" s="422"/>
      <c r="B662" s="251"/>
      <c r="C662" s="420"/>
      <c r="D662" s="203">
        <v>0</v>
      </c>
      <c r="E662" s="165">
        <v>2020</v>
      </c>
      <c r="F662" s="204">
        <v>0</v>
      </c>
      <c r="G662" s="187">
        <v>0</v>
      </c>
      <c r="H662" s="179">
        <f t="shared" si="74"/>
        <v>0</v>
      </c>
      <c r="I662" s="179">
        <f t="shared" si="75"/>
        <v>0</v>
      </c>
      <c r="J662" s="187"/>
      <c r="K662" s="187"/>
      <c r="L662" s="464"/>
      <c r="M662" s="68"/>
      <c r="N662" s="71"/>
      <c r="O662" s="404"/>
      <c r="P662" s="71"/>
    </row>
    <row r="663" spans="1:16" ht="18.600000000000001" customHeight="1" thickBot="1" x14ac:dyDescent="0.35">
      <c r="A663" s="422"/>
      <c r="B663" s="249" t="s">
        <v>232</v>
      </c>
      <c r="C663" s="418" t="s">
        <v>257</v>
      </c>
      <c r="D663" s="205">
        <v>1</v>
      </c>
      <c r="E663" s="153">
        <v>2014</v>
      </c>
      <c r="F663" s="206">
        <v>1</v>
      </c>
      <c r="G663" s="179">
        <v>200</v>
      </c>
      <c r="H663" s="179">
        <f t="shared" si="74"/>
        <v>100</v>
      </c>
      <c r="I663" s="179">
        <f t="shared" si="75"/>
        <v>100</v>
      </c>
      <c r="J663" s="179"/>
      <c r="K663" s="179"/>
      <c r="L663" s="464"/>
      <c r="M663" s="66"/>
      <c r="N663" s="71"/>
      <c r="O663" s="404"/>
      <c r="P663" s="71"/>
    </row>
    <row r="664" spans="1:16" ht="18.600000000000001" thickBot="1" x14ac:dyDescent="0.35">
      <c r="A664" s="422"/>
      <c r="B664" s="254" t="s">
        <v>233</v>
      </c>
      <c r="C664" s="419"/>
      <c r="D664" s="196">
        <v>1</v>
      </c>
      <c r="E664" s="159">
        <v>2015</v>
      </c>
      <c r="F664" s="197">
        <v>1</v>
      </c>
      <c r="G664" s="183">
        <v>600</v>
      </c>
      <c r="H664" s="179">
        <f t="shared" si="74"/>
        <v>300</v>
      </c>
      <c r="I664" s="179">
        <f t="shared" si="75"/>
        <v>300</v>
      </c>
      <c r="J664" s="198"/>
      <c r="K664" s="198"/>
      <c r="L664" s="464"/>
      <c r="M664" s="67"/>
      <c r="N664" s="71"/>
      <c r="O664" s="404"/>
      <c r="P664" s="71"/>
    </row>
    <row r="665" spans="1:16" ht="18.600000000000001" thickBot="1" x14ac:dyDescent="0.35">
      <c r="A665" s="422"/>
      <c r="B665" s="250" t="s">
        <v>234</v>
      </c>
      <c r="C665" s="419"/>
      <c r="D665" s="189">
        <v>1</v>
      </c>
      <c r="E665" s="159">
        <v>2016</v>
      </c>
      <c r="F665" s="182">
        <v>1</v>
      </c>
      <c r="G665" s="183">
        <v>200</v>
      </c>
      <c r="H665" s="179">
        <f t="shared" si="74"/>
        <v>100</v>
      </c>
      <c r="I665" s="179">
        <f t="shared" si="75"/>
        <v>100</v>
      </c>
      <c r="J665" s="183"/>
      <c r="K665" s="183"/>
      <c r="L665" s="464"/>
      <c r="M665" s="67"/>
      <c r="N665" s="71"/>
      <c r="O665" s="404"/>
      <c r="P665" s="71"/>
    </row>
    <row r="666" spans="1:16" ht="18.600000000000001" thickBot="1" x14ac:dyDescent="0.35">
      <c r="A666" s="422"/>
      <c r="B666" s="250" t="s">
        <v>235</v>
      </c>
      <c r="C666" s="419"/>
      <c r="D666" s="189">
        <v>1</v>
      </c>
      <c r="E666" s="159">
        <v>2017</v>
      </c>
      <c r="F666" s="182">
        <v>1</v>
      </c>
      <c r="G666" s="183">
        <v>400</v>
      </c>
      <c r="H666" s="179">
        <f t="shared" si="74"/>
        <v>200</v>
      </c>
      <c r="I666" s="179">
        <f t="shared" si="75"/>
        <v>200</v>
      </c>
      <c r="J666" s="183"/>
      <c r="K666" s="183"/>
      <c r="L666" s="464"/>
      <c r="M666" s="67"/>
      <c r="N666" s="71"/>
      <c r="O666" s="404"/>
      <c r="P666" s="71"/>
    </row>
    <row r="667" spans="1:16" ht="36.6" thickBot="1" x14ac:dyDescent="0.35">
      <c r="A667" s="422"/>
      <c r="B667" s="250" t="s">
        <v>236</v>
      </c>
      <c r="C667" s="419"/>
      <c r="D667" s="189">
        <v>1</v>
      </c>
      <c r="E667" s="159">
        <v>2018</v>
      </c>
      <c r="F667" s="182">
        <v>1</v>
      </c>
      <c r="G667" s="183">
        <v>300</v>
      </c>
      <c r="H667" s="179">
        <f t="shared" si="74"/>
        <v>150</v>
      </c>
      <c r="I667" s="179">
        <f t="shared" si="75"/>
        <v>150</v>
      </c>
      <c r="J667" s="183"/>
      <c r="K667" s="183"/>
      <c r="L667" s="464"/>
      <c r="M667" s="67"/>
      <c r="N667" s="71"/>
      <c r="O667" s="404"/>
      <c r="P667" s="71"/>
    </row>
    <row r="668" spans="1:16" ht="18.600000000000001" thickBot="1" x14ac:dyDescent="0.35">
      <c r="A668" s="422"/>
      <c r="B668" s="250" t="s">
        <v>237</v>
      </c>
      <c r="C668" s="419"/>
      <c r="D668" s="191">
        <v>1</v>
      </c>
      <c r="E668" s="159">
        <v>2019</v>
      </c>
      <c r="F668" s="192">
        <v>1</v>
      </c>
      <c r="G668" s="183">
        <v>600</v>
      </c>
      <c r="H668" s="179">
        <f t="shared" si="74"/>
        <v>300</v>
      </c>
      <c r="I668" s="179">
        <f t="shared" si="75"/>
        <v>300</v>
      </c>
      <c r="J668" s="183"/>
      <c r="K668" s="183"/>
      <c r="L668" s="464"/>
      <c r="M668" s="67"/>
      <c r="N668" s="71"/>
      <c r="O668" s="404"/>
      <c r="P668" s="71"/>
    </row>
    <row r="669" spans="1:16" ht="18.600000000000001" thickBot="1" x14ac:dyDescent="0.35">
      <c r="A669" s="422"/>
      <c r="B669" s="251"/>
      <c r="C669" s="420"/>
      <c r="D669" s="203">
        <v>0</v>
      </c>
      <c r="E669" s="165">
        <v>2020</v>
      </c>
      <c r="F669" s="204">
        <v>0</v>
      </c>
      <c r="G669" s="187">
        <v>0</v>
      </c>
      <c r="H669" s="179">
        <f t="shared" si="74"/>
        <v>0</v>
      </c>
      <c r="I669" s="179">
        <f t="shared" si="75"/>
        <v>0</v>
      </c>
      <c r="J669" s="187"/>
      <c r="K669" s="187"/>
      <c r="L669" s="464"/>
      <c r="M669" s="68"/>
      <c r="N669" s="71"/>
      <c r="O669" s="404"/>
      <c r="P669" s="71"/>
    </row>
    <row r="670" spans="1:16" ht="18.600000000000001" thickBot="1" x14ac:dyDescent="0.35">
      <c r="A670" s="422"/>
      <c r="B670" s="249" t="s">
        <v>238</v>
      </c>
      <c r="C670" s="418" t="s">
        <v>258</v>
      </c>
      <c r="D670" s="188"/>
      <c r="E670" s="153">
        <v>2014</v>
      </c>
      <c r="F670" s="178"/>
      <c r="G670" s="179">
        <v>500</v>
      </c>
      <c r="H670" s="179">
        <f t="shared" si="74"/>
        <v>250</v>
      </c>
      <c r="I670" s="179">
        <f t="shared" si="75"/>
        <v>250</v>
      </c>
      <c r="J670" s="179"/>
      <c r="K670" s="179"/>
      <c r="L670" s="464"/>
      <c r="M670" s="66"/>
      <c r="N670" s="71"/>
      <c r="O670" s="404"/>
      <c r="P670" s="71"/>
    </row>
    <row r="671" spans="1:16" ht="36.6" thickBot="1" x14ac:dyDescent="0.35">
      <c r="A671" s="422"/>
      <c r="B671" s="250" t="s">
        <v>239</v>
      </c>
      <c r="C671" s="419"/>
      <c r="D671" s="196">
        <v>1</v>
      </c>
      <c r="E671" s="159">
        <v>2015</v>
      </c>
      <c r="F671" s="197">
        <v>1</v>
      </c>
      <c r="G671" s="183">
        <v>600</v>
      </c>
      <c r="H671" s="179">
        <f t="shared" si="74"/>
        <v>300</v>
      </c>
      <c r="I671" s="179">
        <f t="shared" si="75"/>
        <v>300</v>
      </c>
      <c r="J671" s="198"/>
      <c r="K671" s="198"/>
      <c r="L671" s="464"/>
      <c r="M671" s="67"/>
      <c r="N671" s="71"/>
      <c r="O671" s="404"/>
      <c r="P671" s="71"/>
    </row>
    <row r="672" spans="1:16" ht="36.6" thickBot="1" x14ac:dyDescent="0.35">
      <c r="A672" s="422"/>
      <c r="B672" s="250" t="s">
        <v>240</v>
      </c>
      <c r="C672" s="419"/>
      <c r="D672" s="189">
        <v>1</v>
      </c>
      <c r="E672" s="159">
        <v>2016</v>
      </c>
      <c r="F672" s="182">
        <v>1</v>
      </c>
      <c r="G672" s="183">
        <v>350</v>
      </c>
      <c r="H672" s="179">
        <f t="shared" si="74"/>
        <v>175</v>
      </c>
      <c r="I672" s="179">
        <f t="shared" si="75"/>
        <v>175</v>
      </c>
      <c r="J672" s="183"/>
      <c r="K672" s="183"/>
      <c r="L672" s="464"/>
      <c r="M672" s="67"/>
      <c r="N672" s="71"/>
      <c r="O672" s="404"/>
      <c r="P672" s="71"/>
    </row>
    <row r="673" spans="1:16" ht="54.6" thickBot="1" x14ac:dyDescent="0.35">
      <c r="A673" s="422"/>
      <c r="B673" s="250" t="s">
        <v>182</v>
      </c>
      <c r="C673" s="419"/>
      <c r="D673" s="189">
        <v>1</v>
      </c>
      <c r="E673" s="159">
        <v>2017</v>
      </c>
      <c r="F673" s="182">
        <v>1</v>
      </c>
      <c r="G673" s="183">
        <v>500</v>
      </c>
      <c r="H673" s="179">
        <f t="shared" si="74"/>
        <v>250</v>
      </c>
      <c r="I673" s="179">
        <f t="shared" si="75"/>
        <v>250</v>
      </c>
      <c r="J673" s="183"/>
      <c r="K673" s="183"/>
      <c r="L673" s="464"/>
      <c r="M673" s="67"/>
      <c r="N673" s="71"/>
      <c r="O673" s="404"/>
      <c r="P673" s="71"/>
    </row>
    <row r="674" spans="1:16" ht="36.6" thickBot="1" x14ac:dyDescent="0.35">
      <c r="A674" s="422"/>
      <c r="B674" s="250" t="s">
        <v>241</v>
      </c>
      <c r="C674" s="419"/>
      <c r="D674" s="189">
        <v>1</v>
      </c>
      <c r="E674" s="159">
        <v>2018</v>
      </c>
      <c r="F674" s="182">
        <v>1</v>
      </c>
      <c r="G674" s="183">
        <v>400</v>
      </c>
      <c r="H674" s="179">
        <f t="shared" si="74"/>
        <v>200</v>
      </c>
      <c r="I674" s="179">
        <f t="shared" si="75"/>
        <v>200</v>
      </c>
      <c r="J674" s="183"/>
      <c r="K674" s="183"/>
      <c r="L674" s="464"/>
      <c r="M674" s="67"/>
      <c r="N674" s="71"/>
      <c r="O674" s="404"/>
      <c r="P674" s="71"/>
    </row>
    <row r="675" spans="1:16" ht="18.600000000000001" thickBot="1" x14ac:dyDescent="0.35">
      <c r="A675" s="422"/>
      <c r="B675" s="250" t="s">
        <v>242</v>
      </c>
      <c r="C675" s="419"/>
      <c r="D675" s="191">
        <v>1</v>
      </c>
      <c r="E675" s="159">
        <v>2019</v>
      </c>
      <c r="F675" s="192">
        <v>1</v>
      </c>
      <c r="G675" s="183">
        <v>180</v>
      </c>
      <c r="H675" s="179">
        <f t="shared" si="74"/>
        <v>90</v>
      </c>
      <c r="I675" s="179">
        <f t="shared" si="75"/>
        <v>90</v>
      </c>
      <c r="J675" s="183"/>
      <c r="K675" s="183"/>
      <c r="L675" s="464"/>
      <c r="M675" s="67"/>
      <c r="N675" s="71"/>
      <c r="O675" s="404"/>
      <c r="P675" s="71"/>
    </row>
    <row r="676" spans="1:16" ht="36.6" thickBot="1" x14ac:dyDescent="0.35">
      <c r="A676" s="422"/>
      <c r="B676" s="251" t="s">
        <v>243</v>
      </c>
      <c r="C676" s="420"/>
      <c r="D676" s="203">
        <v>1</v>
      </c>
      <c r="E676" s="165">
        <v>2020</v>
      </c>
      <c r="F676" s="204">
        <v>1</v>
      </c>
      <c r="G676" s="187">
        <v>600</v>
      </c>
      <c r="H676" s="179">
        <f t="shared" si="74"/>
        <v>300</v>
      </c>
      <c r="I676" s="179">
        <f t="shared" si="75"/>
        <v>300</v>
      </c>
      <c r="J676" s="187"/>
      <c r="K676" s="187"/>
      <c r="L676" s="465"/>
      <c r="M676" s="68"/>
      <c r="N676" s="71"/>
      <c r="O676" s="522"/>
      <c r="P676" s="71"/>
    </row>
    <row r="677" spans="1:16" hidden="1" x14ac:dyDescent="0.35"/>
  </sheetData>
  <mergeCells count="224">
    <mergeCell ref="O9:O15"/>
    <mergeCell ref="P9:P15"/>
    <mergeCell ref="O310:O421"/>
    <mergeCell ref="O565:O676"/>
    <mergeCell ref="D16:E16"/>
    <mergeCell ref="C663:C669"/>
    <mergeCell ref="C670:C676"/>
    <mergeCell ref="A8:P8"/>
    <mergeCell ref="L32:L141"/>
    <mergeCell ref="L151:L171"/>
    <mergeCell ref="B9:B15"/>
    <mergeCell ref="C9:C15"/>
    <mergeCell ref="D9:D15"/>
    <mergeCell ref="A9:A15"/>
    <mergeCell ref="N9:N15"/>
    <mergeCell ref="C621:C627"/>
    <mergeCell ref="C628:C634"/>
    <mergeCell ref="C635:C641"/>
    <mergeCell ref="C642:C648"/>
    <mergeCell ref="C649:C655"/>
    <mergeCell ref="C656:C662"/>
    <mergeCell ref="C579:C585"/>
    <mergeCell ref="C586:C592"/>
    <mergeCell ref="C593:C599"/>
    <mergeCell ref="C600:C606"/>
    <mergeCell ref="C607:C613"/>
    <mergeCell ref="C614:C620"/>
    <mergeCell ref="C550:C556"/>
    <mergeCell ref="B557:B563"/>
    <mergeCell ref="C557:C563"/>
    <mergeCell ref="A564:O564"/>
    <mergeCell ref="A565:A676"/>
    <mergeCell ref="B565:B571"/>
    <mergeCell ref="N565:N571"/>
    <mergeCell ref="C572:C578"/>
    <mergeCell ref="L572:L676"/>
    <mergeCell ref="A535:O535"/>
    <mergeCell ref="A536:A563"/>
    <mergeCell ref="B536:B542"/>
    <mergeCell ref="C536:C542"/>
    <mergeCell ref="N536:N563"/>
    <mergeCell ref="O536:O563"/>
    <mergeCell ref="B543:B549"/>
    <mergeCell ref="C543:C549"/>
    <mergeCell ref="L543:L563"/>
    <mergeCell ref="B550:B556"/>
    <mergeCell ref="P423:P534"/>
    <mergeCell ref="B430:B436"/>
    <mergeCell ref="C430:C436"/>
    <mergeCell ref="L430:L534"/>
    <mergeCell ref="B437:B443"/>
    <mergeCell ref="C437:C443"/>
    <mergeCell ref="B444:B450"/>
    <mergeCell ref="C444:C450"/>
    <mergeCell ref="B451:B457"/>
    <mergeCell ref="C451:C457"/>
    <mergeCell ref="B514:B520"/>
    <mergeCell ref="C514:C520"/>
    <mergeCell ref="B521:B527"/>
    <mergeCell ref="C521:C527"/>
    <mergeCell ref="B528:B534"/>
    <mergeCell ref="C528:C534"/>
    <mergeCell ref="B493:B499"/>
    <mergeCell ref="C493:C499"/>
    <mergeCell ref="B500:B506"/>
    <mergeCell ref="C500:C506"/>
    <mergeCell ref="B507:B513"/>
    <mergeCell ref="C507:C513"/>
    <mergeCell ref="A422:O422"/>
    <mergeCell ref="A423:A534"/>
    <mergeCell ref="B423:B429"/>
    <mergeCell ref="C423:C429"/>
    <mergeCell ref="N423:N534"/>
    <mergeCell ref="O423:O534"/>
    <mergeCell ref="B458:B464"/>
    <mergeCell ref="C458:C464"/>
    <mergeCell ref="B465:B471"/>
    <mergeCell ref="C465:C471"/>
    <mergeCell ref="B472:B478"/>
    <mergeCell ref="C472:C478"/>
    <mergeCell ref="B479:B485"/>
    <mergeCell ref="C479:C485"/>
    <mergeCell ref="B486:B492"/>
    <mergeCell ref="C486:C492"/>
    <mergeCell ref="B408:B414"/>
    <mergeCell ref="C408:C414"/>
    <mergeCell ref="B415:B421"/>
    <mergeCell ref="C415:C421"/>
    <mergeCell ref="B373:B379"/>
    <mergeCell ref="C373:C379"/>
    <mergeCell ref="B380:B386"/>
    <mergeCell ref="C380:C386"/>
    <mergeCell ref="C387:C393"/>
    <mergeCell ref="B394:B400"/>
    <mergeCell ref="C394:C400"/>
    <mergeCell ref="B387:B393"/>
    <mergeCell ref="A309:O309"/>
    <mergeCell ref="A310:A421"/>
    <mergeCell ref="B310:B316"/>
    <mergeCell ref="C310:C316"/>
    <mergeCell ref="N310:N316"/>
    <mergeCell ref="B317:B323"/>
    <mergeCell ref="C317:C323"/>
    <mergeCell ref="L317:L421"/>
    <mergeCell ref="B324:B330"/>
    <mergeCell ref="B352:B358"/>
    <mergeCell ref="C352:C358"/>
    <mergeCell ref="B359:B365"/>
    <mergeCell ref="C359:C365"/>
    <mergeCell ref="B366:B372"/>
    <mergeCell ref="C366:C372"/>
    <mergeCell ref="C324:C330"/>
    <mergeCell ref="B331:B337"/>
    <mergeCell ref="C331:C337"/>
    <mergeCell ref="B338:B344"/>
    <mergeCell ref="C338:C344"/>
    <mergeCell ref="B345:B351"/>
    <mergeCell ref="C345:C351"/>
    <mergeCell ref="B401:B407"/>
    <mergeCell ref="C401:C407"/>
    <mergeCell ref="A301:O301"/>
    <mergeCell ref="A302:A308"/>
    <mergeCell ref="B302:B308"/>
    <mergeCell ref="C302:C308"/>
    <mergeCell ref="N302:N308"/>
    <mergeCell ref="O302:O308"/>
    <mergeCell ref="B273:B279"/>
    <mergeCell ref="C273:C279"/>
    <mergeCell ref="L273:L300"/>
    <mergeCell ref="B280:B286"/>
    <mergeCell ref="C280:C286"/>
    <mergeCell ref="B287:B293"/>
    <mergeCell ref="C287:C293"/>
    <mergeCell ref="A237:O237"/>
    <mergeCell ref="A238:A300"/>
    <mergeCell ref="B238:B244"/>
    <mergeCell ref="C238:C244"/>
    <mergeCell ref="N238:N300"/>
    <mergeCell ref="O238:O300"/>
    <mergeCell ref="B245:B251"/>
    <mergeCell ref="C245:C251"/>
    <mergeCell ref="L245:L272"/>
    <mergeCell ref="B252:B258"/>
    <mergeCell ref="C252:C258"/>
    <mergeCell ref="B259:B265"/>
    <mergeCell ref="C259:C265"/>
    <mergeCell ref="B266:B272"/>
    <mergeCell ref="C266:C272"/>
    <mergeCell ref="B294:B300"/>
    <mergeCell ref="C294:C300"/>
    <mergeCell ref="A173:O173"/>
    <mergeCell ref="A174:A236"/>
    <mergeCell ref="B174:B180"/>
    <mergeCell ref="C174:C180"/>
    <mergeCell ref="N174:N236"/>
    <mergeCell ref="O174:O236"/>
    <mergeCell ref="B181:B187"/>
    <mergeCell ref="C181:C187"/>
    <mergeCell ref="L181:L236"/>
    <mergeCell ref="B188:B194"/>
    <mergeCell ref="C188:C194"/>
    <mergeCell ref="B195:B201"/>
    <mergeCell ref="B202:B208"/>
    <mergeCell ref="C202:C208"/>
    <mergeCell ref="B209:B215"/>
    <mergeCell ref="C209:C215"/>
    <mergeCell ref="B216:B222"/>
    <mergeCell ref="C216:C222"/>
    <mergeCell ref="B223:B229"/>
    <mergeCell ref="B230:B236"/>
    <mergeCell ref="C230:C236"/>
    <mergeCell ref="C131:C141"/>
    <mergeCell ref="A142:O142"/>
    <mergeCell ref="A143:O143"/>
    <mergeCell ref="A144:A171"/>
    <mergeCell ref="B144:B150"/>
    <mergeCell ref="C144:C150"/>
    <mergeCell ref="N144:N171"/>
    <mergeCell ref="O144:O171"/>
    <mergeCell ref="B151:B157"/>
    <mergeCell ref="C151:C157"/>
    <mergeCell ref="B165:B171"/>
    <mergeCell ref="C165:C171"/>
    <mergeCell ref="B158:B164"/>
    <mergeCell ref="C158:C164"/>
    <mergeCell ref="P6:P7"/>
    <mergeCell ref="A17:O17"/>
    <mergeCell ref="A18:A24"/>
    <mergeCell ref="B18:B24"/>
    <mergeCell ref="C18:C24"/>
    <mergeCell ref="N18:N141"/>
    <mergeCell ref="O18:O141"/>
    <mergeCell ref="C81:C87"/>
    <mergeCell ref="C88:C95"/>
    <mergeCell ref="C96:C102"/>
    <mergeCell ref="C103:C109"/>
    <mergeCell ref="C110:C116"/>
    <mergeCell ref="C117:C123"/>
    <mergeCell ref="A25:A141"/>
    <mergeCell ref="B25:B31"/>
    <mergeCell ref="C25:C31"/>
    <mergeCell ref="C32:C38"/>
    <mergeCell ref="C39:C45"/>
    <mergeCell ref="C46:C52"/>
    <mergeCell ref="C53:C59"/>
    <mergeCell ref="C60:C66"/>
    <mergeCell ref="C67:C73"/>
    <mergeCell ref="C74:C80"/>
    <mergeCell ref="C124:C130"/>
    <mergeCell ref="M1:O1"/>
    <mergeCell ref="A6:A7"/>
    <mergeCell ref="B6:B7"/>
    <mergeCell ref="C6:C7"/>
    <mergeCell ref="D6:D7"/>
    <mergeCell ref="E6:E7"/>
    <mergeCell ref="F6:F7"/>
    <mergeCell ref="G6:G7"/>
    <mergeCell ref="H6:K6"/>
    <mergeCell ref="L6:L7"/>
    <mergeCell ref="M6:M7"/>
    <mergeCell ref="N6:N7"/>
    <mergeCell ref="O6:O7"/>
    <mergeCell ref="A4:M4"/>
    <mergeCell ref="J3:O3"/>
  </mergeCells>
  <pageMargins left="0.31496062992125984" right="0.11811023622047245" top="0.35433070866141736" bottom="0.35433070866141736" header="0.31496062992125984" footer="0.31496062992125984"/>
  <pageSetup paperSize="9" scale="5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10"/>
  <sheetViews>
    <sheetView view="pageBreakPreview" zoomScale="60" zoomScaleNormal="100" workbookViewId="0">
      <selection activeCell="G14" sqref="G14"/>
    </sheetView>
  </sheetViews>
  <sheetFormatPr defaultRowHeight="14.4" x14ac:dyDescent="0.3"/>
  <cols>
    <col min="1" max="1" width="6.44140625" customWidth="1"/>
    <col min="2" max="3" width="24.88671875" customWidth="1"/>
    <col min="4" max="4" width="26.5546875" hidden="1" customWidth="1"/>
    <col min="5" max="5" width="70.6640625" style="271" customWidth="1"/>
    <col min="8" max="8" width="13.5546875" customWidth="1"/>
  </cols>
  <sheetData>
    <row r="1" spans="1:8" ht="66.75" customHeight="1" x14ac:dyDescent="0.3">
      <c r="A1" s="356"/>
      <c r="B1" s="356"/>
      <c r="C1" s="356"/>
      <c r="D1" s="356"/>
      <c r="E1" s="357" t="s">
        <v>358</v>
      </c>
      <c r="F1" s="559"/>
      <c r="G1" s="560"/>
      <c r="H1" s="560"/>
    </row>
    <row r="2" spans="1:8" x14ac:dyDescent="0.3">
      <c r="A2" s="558" t="s">
        <v>353</v>
      </c>
      <c r="B2" s="558"/>
      <c r="C2" s="558"/>
      <c r="D2" s="558"/>
      <c r="E2" s="558"/>
    </row>
    <row r="4" spans="1:8" ht="54" x14ac:dyDescent="0.3">
      <c r="A4" s="5" t="s">
        <v>1</v>
      </c>
      <c r="B4" s="6" t="s">
        <v>53</v>
      </c>
      <c r="C4" s="6" t="s">
        <v>113</v>
      </c>
      <c r="D4" s="5" t="s">
        <v>51</v>
      </c>
      <c r="E4" s="272" t="s">
        <v>52</v>
      </c>
    </row>
    <row r="5" spans="1:8" x14ac:dyDescent="0.3">
      <c r="A5" s="301">
        <v>1</v>
      </c>
      <c r="B5" s="302" t="s">
        <v>54</v>
      </c>
      <c r="C5" s="303">
        <v>15345</v>
      </c>
      <c r="D5" s="5"/>
      <c r="E5" s="304" t="s">
        <v>333</v>
      </c>
    </row>
    <row r="6" spans="1:8" s="307" customFormat="1" x14ac:dyDescent="0.3">
      <c r="A6" s="548">
        <v>2</v>
      </c>
      <c r="B6" s="305" t="s">
        <v>55</v>
      </c>
      <c r="C6" s="305">
        <f>SUM(C7:C9)</f>
        <v>252</v>
      </c>
      <c r="D6" s="306"/>
      <c r="E6" s="536" t="s">
        <v>306</v>
      </c>
    </row>
    <row r="7" spans="1:8" x14ac:dyDescent="0.3">
      <c r="A7" s="549"/>
      <c r="B7" s="2" t="s">
        <v>56</v>
      </c>
      <c r="C7" s="2">
        <v>168</v>
      </c>
      <c r="D7" s="5"/>
      <c r="E7" s="537"/>
    </row>
    <row r="8" spans="1:8" x14ac:dyDescent="0.3">
      <c r="A8" s="549"/>
      <c r="B8" s="2" t="s">
        <v>57</v>
      </c>
      <c r="C8" s="2">
        <v>29</v>
      </c>
      <c r="D8" s="5"/>
      <c r="E8" s="537"/>
    </row>
    <row r="9" spans="1:8" x14ac:dyDescent="0.3">
      <c r="A9" s="550"/>
      <c r="B9" s="2" t="s">
        <v>58</v>
      </c>
      <c r="C9" s="2">
        <v>55</v>
      </c>
      <c r="D9" s="5"/>
      <c r="E9" s="538"/>
    </row>
    <row r="10" spans="1:8" s="307" customFormat="1" x14ac:dyDescent="0.3">
      <c r="A10" s="548">
        <v>3</v>
      </c>
      <c r="B10" s="305" t="s">
        <v>59</v>
      </c>
      <c r="C10" s="305">
        <f>SUM(C11:C14)</f>
        <v>1587</v>
      </c>
      <c r="D10" s="306"/>
      <c r="E10" s="539" t="s">
        <v>304</v>
      </c>
    </row>
    <row r="11" spans="1:8" x14ac:dyDescent="0.3">
      <c r="A11" s="549"/>
      <c r="B11" s="274" t="s">
        <v>60</v>
      </c>
      <c r="C11" s="2">
        <v>1114</v>
      </c>
      <c r="D11" s="5"/>
      <c r="E11" s="540"/>
    </row>
    <row r="12" spans="1:8" x14ac:dyDescent="0.3">
      <c r="A12" s="549"/>
      <c r="B12" s="274" t="s">
        <v>61</v>
      </c>
      <c r="C12" s="2">
        <v>106</v>
      </c>
      <c r="D12" s="5"/>
      <c r="E12" s="540"/>
    </row>
    <row r="13" spans="1:8" x14ac:dyDescent="0.3">
      <c r="A13" s="549"/>
      <c r="B13" s="274" t="s">
        <v>62</v>
      </c>
      <c r="C13" s="2">
        <v>127</v>
      </c>
      <c r="D13" s="5"/>
      <c r="E13" s="541"/>
    </row>
    <row r="14" spans="1:8" ht="55.2" x14ac:dyDescent="0.3">
      <c r="A14" s="550"/>
      <c r="B14" s="274" t="s">
        <v>63</v>
      </c>
      <c r="C14" s="2">
        <v>240</v>
      </c>
      <c r="D14" s="5"/>
      <c r="E14" s="275" t="s">
        <v>305</v>
      </c>
    </row>
    <row r="15" spans="1:8" x14ac:dyDescent="0.3">
      <c r="A15" s="548">
        <v>4</v>
      </c>
      <c r="B15" s="305" t="s">
        <v>64</v>
      </c>
      <c r="C15" s="305">
        <f>SUM(C16:C17)</f>
        <v>1895</v>
      </c>
      <c r="D15" s="5"/>
      <c r="E15" s="542" t="s">
        <v>307</v>
      </c>
    </row>
    <row r="16" spans="1:8" x14ac:dyDescent="0.3">
      <c r="A16" s="549"/>
      <c r="B16" s="274" t="s">
        <v>65</v>
      </c>
      <c r="C16" s="270">
        <v>1693</v>
      </c>
      <c r="D16" s="5"/>
      <c r="E16" s="543"/>
    </row>
    <row r="17" spans="1:5" ht="45.6" customHeight="1" x14ac:dyDescent="0.3">
      <c r="A17" s="550"/>
      <c r="B17" s="274" t="s">
        <v>66</v>
      </c>
      <c r="C17" s="270">
        <v>202</v>
      </c>
      <c r="D17" s="5"/>
      <c r="E17" s="544"/>
    </row>
    <row r="18" spans="1:5" x14ac:dyDescent="0.3">
      <c r="A18" s="548">
        <v>5</v>
      </c>
      <c r="B18" s="305" t="s">
        <v>67</v>
      </c>
      <c r="C18" s="305">
        <f>SUM(C19:C21)</f>
        <v>1364</v>
      </c>
      <c r="D18" s="5"/>
      <c r="E18" s="542" t="s">
        <v>308</v>
      </c>
    </row>
    <row r="19" spans="1:5" x14ac:dyDescent="0.3">
      <c r="A19" s="549"/>
      <c r="B19" s="274" t="s">
        <v>68</v>
      </c>
      <c r="C19" s="2">
        <v>980</v>
      </c>
      <c r="D19" s="5"/>
      <c r="E19" s="543"/>
    </row>
    <row r="20" spans="1:5" x14ac:dyDescent="0.3">
      <c r="A20" s="549"/>
      <c r="B20" s="274" t="s">
        <v>69</v>
      </c>
      <c r="C20" s="2">
        <v>288</v>
      </c>
      <c r="D20" s="5"/>
      <c r="E20" s="543"/>
    </row>
    <row r="21" spans="1:5" ht="39" customHeight="1" x14ac:dyDescent="0.3">
      <c r="A21" s="550"/>
      <c r="B21" s="274" t="s">
        <v>70</v>
      </c>
      <c r="C21" s="2">
        <v>96</v>
      </c>
      <c r="D21" s="5"/>
      <c r="E21" s="544"/>
    </row>
    <row r="22" spans="1:5" x14ac:dyDescent="0.3">
      <c r="A22" s="548">
        <v>6</v>
      </c>
      <c r="B22" s="305" t="s">
        <v>71</v>
      </c>
      <c r="C22" s="305">
        <f>C23+C24</f>
        <v>974</v>
      </c>
      <c r="D22" s="5"/>
      <c r="E22" s="545" t="s">
        <v>334</v>
      </c>
    </row>
    <row r="23" spans="1:5" x14ac:dyDescent="0.3">
      <c r="A23" s="549"/>
      <c r="B23" s="274" t="s">
        <v>72</v>
      </c>
      <c r="C23" s="270">
        <v>823</v>
      </c>
      <c r="D23" s="5"/>
      <c r="E23" s="546"/>
    </row>
    <row r="24" spans="1:5" x14ac:dyDescent="0.3">
      <c r="A24" s="550"/>
      <c r="B24" s="274" t="s">
        <v>73</v>
      </c>
      <c r="C24" s="270">
        <v>151</v>
      </c>
      <c r="D24" s="5"/>
      <c r="E24" s="547"/>
    </row>
    <row r="25" spans="1:5" ht="33" customHeight="1" x14ac:dyDescent="0.3">
      <c r="A25" s="548">
        <v>7</v>
      </c>
      <c r="B25" s="305" t="s">
        <v>74</v>
      </c>
      <c r="C25" s="305">
        <f>C26</f>
        <v>1313</v>
      </c>
      <c r="D25" s="5"/>
      <c r="E25" s="545" t="s">
        <v>335</v>
      </c>
    </row>
    <row r="26" spans="1:5" ht="34.950000000000003" customHeight="1" x14ac:dyDescent="0.3">
      <c r="A26" s="549"/>
      <c r="B26" s="554" t="s">
        <v>75</v>
      </c>
      <c r="C26" s="556">
        <v>1313</v>
      </c>
      <c r="D26" s="5"/>
      <c r="E26" s="553"/>
    </row>
    <row r="27" spans="1:5" ht="39.6" customHeight="1" x14ac:dyDescent="0.3">
      <c r="A27" s="549"/>
      <c r="B27" s="555"/>
      <c r="C27" s="551"/>
      <c r="D27" s="5"/>
      <c r="E27" s="308" t="s">
        <v>336</v>
      </c>
    </row>
    <row r="28" spans="1:5" x14ac:dyDescent="0.3">
      <c r="A28" s="548">
        <v>8</v>
      </c>
      <c r="B28" s="305" t="s">
        <v>76</v>
      </c>
      <c r="C28" s="305">
        <f>SUM(C29:C32)</f>
        <v>941</v>
      </c>
      <c r="D28" s="5"/>
      <c r="E28" s="545" t="s">
        <v>337</v>
      </c>
    </row>
    <row r="29" spans="1:5" x14ac:dyDescent="0.3">
      <c r="A29" s="549"/>
      <c r="B29" s="274" t="s">
        <v>77</v>
      </c>
      <c r="C29" s="2">
        <v>571</v>
      </c>
      <c r="D29" s="5"/>
      <c r="E29" s="553"/>
    </row>
    <row r="30" spans="1:5" ht="31.95" customHeight="1" x14ac:dyDescent="0.3">
      <c r="A30" s="549"/>
      <c r="B30" s="274" t="s">
        <v>78</v>
      </c>
      <c r="C30" s="2">
        <v>146</v>
      </c>
      <c r="D30" s="5"/>
      <c r="E30" s="557"/>
    </row>
    <row r="31" spans="1:5" ht="55.2" x14ac:dyDescent="0.3">
      <c r="A31" s="549"/>
      <c r="B31" s="274" t="s">
        <v>79</v>
      </c>
      <c r="C31" s="2">
        <v>224</v>
      </c>
      <c r="D31" s="5"/>
      <c r="E31" s="309" t="s">
        <v>338</v>
      </c>
    </row>
    <row r="32" spans="1:5" x14ac:dyDescent="0.3">
      <c r="A32" s="550"/>
      <c r="B32" s="274" t="s">
        <v>80</v>
      </c>
      <c r="C32" s="2">
        <v>0</v>
      </c>
      <c r="D32" s="5"/>
      <c r="E32" s="310"/>
    </row>
    <row r="33" spans="1:5" x14ac:dyDescent="0.3">
      <c r="A33" s="548">
        <v>9</v>
      </c>
      <c r="B33" s="305" t="s">
        <v>81</v>
      </c>
      <c r="C33" s="305">
        <f>C34+C35</f>
        <v>1276</v>
      </c>
      <c r="D33" s="5"/>
      <c r="E33" s="545" t="s">
        <v>339</v>
      </c>
    </row>
    <row r="34" spans="1:5" ht="30.6" customHeight="1" x14ac:dyDescent="0.3">
      <c r="A34" s="549"/>
      <c r="B34" s="274" t="s">
        <v>82</v>
      </c>
      <c r="C34" s="270">
        <v>862</v>
      </c>
      <c r="D34" s="5"/>
      <c r="E34" s="551"/>
    </row>
    <row r="35" spans="1:5" ht="29.4" customHeight="1" x14ac:dyDescent="0.3">
      <c r="A35" s="550"/>
      <c r="B35" s="274" t="s">
        <v>83</v>
      </c>
      <c r="C35" s="270">
        <v>414</v>
      </c>
      <c r="D35" s="5"/>
      <c r="E35" s="552"/>
    </row>
    <row r="36" spans="1:5" x14ac:dyDescent="0.3">
      <c r="A36" s="548">
        <v>10</v>
      </c>
      <c r="B36" s="305" t="s">
        <v>84</v>
      </c>
      <c r="C36" s="305">
        <f>SUM(C37:C40)</f>
        <v>853</v>
      </c>
      <c r="D36" s="5"/>
      <c r="E36" s="545" t="s">
        <v>340</v>
      </c>
    </row>
    <row r="37" spans="1:5" x14ac:dyDescent="0.3">
      <c r="A37" s="549"/>
      <c r="B37" s="274" t="s">
        <v>85</v>
      </c>
      <c r="C37" s="2">
        <v>700</v>
      </c>
      <c r="D37" s="5"/>
      <c r="E37" s="551"/>
    </row>
    <row r="38" spans="1:5" x14ac:dyDescent="0.3">
      <c r="A38" s="549"/>
      <c r="B38" s="274" t="s">
        <v>86</v>
      </c>
      <c r="C38" s="2">
        <v>3</v>
      </c>
      <c r="D38" s="5"/>
      <c r="E38" s="551"/>
    </row>
    <row r="39" spans="1:5" x14ac:dyDescent="0.3">
      <c r="A39" s="549"/>
      <c r="B39" s="274" t="s">
        <v>87</v>
      </c>
      <c r="C39" s="2">
        <v>29</v>
      </c>
      <c r="D39" s="5"/>
      <c r="E39" s="551"/>
    </row>
    <row r="40" spans="1:5" x14ac:dyDescent="0.3">
      <c r="A40" s="550"/>
      <c r="B40" s="274" t="s">
        <v>88</v>
      </c>
      <c r="C40" s="2">
        <v>121</v>
      </c>
      <c r="D40" s="5"/>
      <c r="E40" s="552"/>
    </row>
    <row r="41" spans="1:5" x14ac:dyDescent="0.3">
      <c r="A41" s="548">
        <v>11</v>
      </c>
      <c r="B41" s="305" t="s">
        <v>89</v>
      </c>
      <c r="C41" s="305">
        <f>SUM(C42:C44)</f>
        <v>498</v>
      </c>
      <c r="D41" s="5"/>
      <c r="E41" s="545" t="s">
        <v>341</v>
      </c>
    </row>
    <row r="42" spans="1:5" x14ac:dyDescent="0.3">
      <c r="A42" s="549"/>
      <c r="B42" s="274" t="s">
        <v>90</v>
      </c>
      <c r="C42" s="270">
        <v>449</v>
      </c>
      <c r="D42" s="5"/>
      <c r="E42" s="551"/>
    </row>
    <row r="43" spans="1:5" x14ac:dyDescent="0.3">
      <c r="A43" s="549"/>
      <c r="B43" s="274" t="s">
        <v>91</v>
      </c>
      <c r="C43" s="270">
        <v>28</v>
      </c>
      <c r="D43" s="5"/>
      <c r="E43" s="551"/>
    </row>
    <row r="44" spans="1:5" x14ac:dyDescent="0.3">
      <c r="A44" s="550"/>
      <c r="B44" s="274" t="s">
        <v>92</v>
      </c>
      <c r="C44" s="2">
        <v>21</v>
      </c>
      <c r="D44" s="5"/>
      <c r="E44" s="552"/>
    </row>
    <row r="45" spans="1:5" x14ac:dyDescent="0.3">
      <c r="A45" s="548">
        <v>12</v>
      </c>
      <c r="B45" s="305" t="s">
        <v>93</v>
      </c>
      <c r="C45" s="305">
        <f>SUM(C46:C48)</f>
        <v>1012</v>
      </c>
      <c r="D45" s="5"/>
      <c r="E45" s="561" t="s">
        <v>306</v>
      </c>
    </row>
    <row r="46" spans="1:5" x14ac:dyDescent="0.3">
      <c r="A46" s="549"/>
      <c r="B46" s="2" t="s">
        <v>94</v>
      </c>
      <c r="C46" s="2">
        <v>680</v>
      </c>
      <c r="D46" s="5"/>
      <c r="E46" s="549"/>
    </row>
    <row r="47" spans="1:5" x14ac:dyDescent="0.3">
      <c r="A47" s="549"/>
      <c r="B47" s="2" t="s">
        <v>95</v>
      </c>
      <c r="C47" s="2">
        <v>12</v>
      </c>
      <c r="D47" s="5"/>
      <c r="E47" s="549"/>
    </row>
    <row r="48" spans="1:5" x14ac:dyDescent="0.3">
      <c r="A48" s="550"/>
      <c r="B48" s="2" t="s">
        <v>96</v>
      </c>
      <c r="C48" s="2">
        <v>320</v>
      </c>
      <c r="D48" s="5"/>
      <c r="E48" s="550"/>
    </row>
    <row r="49" spans="1:6" ht="38.4" customHeight="1" x14ac:dyDescent="0.3">
      <c r="A49" s="548">
        <v>13</v>
      </c>
      <c r="B49" s="311" t="s">
        <v>97</v>
      </c>
      <c r="C49" s="312">
        <v>929</v>
      </c>
      <c r="D49" s="5"/>
      <c r="E49" s="545" t="s">
        <v>342</v>
      </c>
    </row>
    <row r="50" spans="1:6" ht="33.6" customHeight="1" x14ac:dyDescent="0.3">
      <c r="A50" s="550"/>
      <c r="B50" s="274" t="s">
        <v>98</v>
      </c>
      <c r="C50" s="2">
        <v>929</v>
      </c>
      <c r="D50" s="5"/>
      <c r="E50" s="552"/>
    </row>
    <row r="51" spans="1:6" ht="21.6" customHeight="1" x14ac:dyDescent="0.3">
      <c r="A51" s="548">
        <v>14</v>
      </c>
      <c r="B51" s="311" t="s">
        <v>99</v>
      </c>
      <c r="C51" s="312">
        <f>C52+C53</f>
        <v>1425</v>
      </c>
      <c r="D51" s="5"/>
      <c r="E51" s="545" t="s">
        <v>343</v>
      </c>
    </row>
    <row r="52" spans="1:6" ht="21.6" customHeight="1" x14ac:dyDescent="0.3">
      <c r="A52" s="549"/>
      <c r="B52" s="274" t="s">
        <v>100</v>
      </c>
      <c r="C52" s="2">
        <v>1139</v>
      </c>
      <c r="D52" s="5"/>
      <c r="E52" s="551"/>
    </row>
    <row r="53" spans="1:6" ht="22.2" customHeight="1" x14ac:dyDescent="0.3">
      <c r="A53" s="550"/>
      <c r="B53" s="274" t="s">
        <v>101</v>
      </c>
      <c r="C53" s="2">
        <v>286</v>
      </c>
      <c r="D53" s="5"/>
      <c r="E53" s="552"/>
    </row>
    <row r="54" spans="1:6" x14ac:dyDescent="0.3">
      <c r="A54" s="548">
        <v>15</v>
      </c>
      <c r="B54" s="311" t="s">
        <v>102</v>
      </c>
      <c r="C54" s="312">
        <f>SUM(C55:C57)</f>
        <v>981</v>
      </c>
      <c r="D54" s="5"/>
      <c r="E54" s="545" t="s">
        <v>344</v>
      </c>
    </row>
    <row r="55" spans="1:6" x14ac:dyDescent="0.3">
      <c r="A55" s="549"/>
      <c r="B55" s="274" t="s">
        <v>103</v>
      </c>
      <c r="C55" s="2">
        <v>706</v>
      </c>
      <c r="D55" s="5"/>
      <c r="E55" s="551"/>
    </row>
    <row r="56" spans="1:6" x14ac:dyDescent="0.3">
      <c r="A56" s="549"/>
      <c r="B56" s="274" t="s">
        <v>104</v>
      </c>
      <c r="C56" s="2">
        <v>232</v>
      </c>
      <c r="D56" s="5"/>
      <c r="E56" s="551"/>
    </row>
    <row r="57" spans="1:6" x14ac:dyDescent="0.3">
      <c r="A57" s="550"/>
      <c r="B57" s="274" t="s">
        <v>105</v>
      </c>
      <c r="C57" s="2">
        <v>43</v>
      </c>
      <c r="D57" s="5"/>
      <c r="E57" s="552"/>
    </row>
    <row r="58" spans="1:6" ht="29.4" customHeight="1" x14ac:dyDescent="0.3">
      <c r="A58" s="548">
        <v>16</v>
      </c>
      <c r="B58" s="311" t="s">
        <v>106</v>
      </c>
      <c r="C58" s="312">
        <f>SUM(C59:C62)</f>
        <v>1975</v>
      </c>
      <c r="D58" s="5"/>
      <c r="E58" s="545" t="s">
        <v>345</v>
      </c>
    </row>
    <row r="59" spans="1:6" ht="30.6" customHeight="1" x14ac:dyDescent="0.3">
      <c r="A59" s="549"/>
      <c r="B59" s="274" t="s">
        <v>107</v>
      </c>
      <c r="C59" s="2">
        <v>1415</v>
      </c>
      <c r="D59" s="5"/>
      <c r="E59" s="552"/>
    </row>
    <row r="60" spans="1:6" x14ac:dyDescent="0.3">
      <c r="A60" s="549"/>
      <c r="B60" s="274" t="s">
        <v>108</v>
      </c>
      <c r="C60" s="2">
        <v>4</v>
      </c>
      <c r="D60" s="5"/>
      <c r="E60" s="313" t="s">
        <v>333</v>
      </c>
    </row>
    <row r="61" spans="1:6" ht="82.8" x14ac:dyDescent="0.3">
      <c r="A61" s="549"/>
      <c r="B61" s="274" t="s">
        <v>109</v>
      </c>
      <c r="C61" s="2">
        <v>408</v>
      </c>
      <c r="D61" s="5"/>
      <c r="E61" s="309" t="s">
        <v>346</v>
      </c>
    </row>
    <row r="62" spans="1:6" x14ac:dyDescent="0.3">
      <c r="A62" s="550"/>
      <c r="B62" s="274" t="s">
        <v>110</v>
      </c>
      <c r="C62" s="2">
        <v>148</v>
      </c>
      <c r="D62" s="5"/>
      <c r="E62" s="313" t="s">
        <v>333</v>
      </c>
    </row>
    <row r="63" spans="1:6" ht="55.2" x14ac:dyDescent="0.3">
      <c r="A63" s="314">
        <v>17</v>
      </c>
      <c r="B63" s="315" t="s">
        <v>111</v>
      </c>
      <c r="C63" s="315">
        <v>17275</v>
      </c>
      <c r="D63" s="316"/>
      <c r="E63" s="317" t="s">
        <v>347</v>
      </c>
      <c r="F63" t="s">
        <v>301</v>
      </c>
    </row>
    <row r="64" spans="1:6" x14ac:dyDescent="0.3">
      <c r="A64" s="304"/>
      <c r="B64" s="3"/>
      <c r="C64" s="3"/>
      <c r="D64" s="5"/>
      <c r="E64" s="310" t="s">
        <v>348</v>
      </c>
    </row>
    <row r="65" spans="1:6" ht="41.4" x14ac:dyDescent="0.3">
      <c r="A65" s="314">
        <v>18</v>
      </c>
      <c r="B65" s="315" t="s">
        <v>302</v>
      </c>
      <c r="C65" s="315">
        <v>32620</v>
      </c>
      <c r="D65" s="316"/>
      <c r="E65" s="317" t="s">
        <v>349</v>
      </c>
      <c r="F65" t="s">
        <v>303</v>
      </c>
    </row>
    <row r="66" spans="1:6" x14ac:dyDescent="0.3">
      <c r="E66" s="273"/>
    </row>
    <row r="67" spans="1:6" x14ac:dyDescent="0.3">
      <c r="E67" s="318"/>
    </row>
    <row r="68" spans="1:6" x14ac:dyDescent="0.3">
      <c r="E68" s="273"/>
    </row>
    <row r="83" spans="5:5" x14ac:dyDescent="0.3">
      <c r="E83"/>
    </row>
    <row r="84" spans="5:5" x14ac:dyDescent="0.3">
      <c r="E84"/>
    </row>
    <row r="85" spans="5:5" x14ac:dyDescent="0.3">
      <c r="E85"/>
    </row>
    <row r="86" spans="5:5" x14ac:dyDescent="0.3">
      <c r="E86"/>
    </row>
    <row r="87" spans="5:5" x14ac:dyDescent="0.3">
      <c r="E87"/>
    </row>
    <row r="88" spans="5:5" x14ac:dyDescent="0.3">
      <c r="E88"/>
    </row>
    <row r="89" spans="5:5" x14ac:dyDescent="0.3">
      <c r="E89"/>
    </row>
    <row r="90" spans="5:5" x14ac:dyDescent="0.3">
      <c r="E90"/>
    </row>
    <row r="91" spans="5:5" x14ac:dyDescent="0.3">
      <c r="E91"/>
    </row>
    <row r="92" spans="5:5" x14ac:dyDescent="0.3">
      <c r="E92"/>
    </row>
    <row r="93" spans="5:5" x14ac:dyDescent="0.3">
      <c r="E93"/>
    </row>
    <row r="94" spans="5:5" x14ac:dyDescent="0.3">
      <c r="E94"/>
    </row>
    <row r="95" spans="5:5" x14ac:dyDescent="0.3">
      <c r="E95"/>
    </row>
    <row r="96" spans="5:5" x14ac:dyDescent="0.3">
      <c r="E96"/>
    </row>
    <row r="97" spans="5:5" x14ac:dyDescent="0.3">
      <c r="E97"/>
    </row>
    <row r="98" spans="5:5" x14ac:dyDescent="0.3">
      <c r="E98"/>
    </row>
    <row r="99" spans="5:5" x14ac:dyDescent="0.3">
      <c r="E99"/>
    </row>
    <row r="100" spans="5:5" x14ac:dyDescent="0.3">
      <c r="E100"/>
    </row>
    <row r="101" spans="5:5" x14ac:dyDescent="0.3">
      <c r="E101"/>
    </row>
    <row r="102" spans="5:5" x14ac:dyDescent="0.3">
      <c r="E102"/>
    </row>
    <row r="103" spans="5:5" x14ac:dyDescent="0.3">
      <c r="E103"/>
    </row>
    <row r="104" spans="5:5" x14ac:dyDescent="0.3">
      <c r="E104"/>
    </row>
    <row r="105" spans="5:5" x14ac:dyDescent="0.3">
      <c r="E105"/>
    </row>
    <row r="106" spans="5:5" x14ac:dyDescent="0.3">
      <c r="E106"/>
    </row>
    <row r="107" spans="5:5" x14ac:dyDescent="0.3">
      <c r="E107"/>
    </row>
    <row r="108" spans="5:5" x14ac:dyDescent="0.3">
      <c r="E108"/>
    </row>
    <row r="109" spans="5:5" x14ac:dyDescent="0.3">
      <c r="E109"/>
    </row>
    <row r="110" spans="5:5" x14ac:dyDescent="0.3">
      <c r="E110"/>
    </row>
  </sheetData>
  <mergeCells count="34">
    <mergeCell ref="A2:E2"/>
    <mergeCell ref="F1:H1"/>
    <mergeCell ref="A54:A57"/>
    <mergeCell ref="E54:E57"/>
    <mergeCell ref="A58:A62"/>
    <mergeCell ref="E58:E59"/>
    <mergeCell ref="A45:A48"/>
    <mergeCell ref="E45:E48"/>
    <mergeCell ref="A49:A50"/>
    <mergeCell ref="E49:E50"/>
    <mergeCell ref="A51:A53"/>
    <mergeCell ref="E51:E53"/>
    <mergeCell ref="A33:A35"/>
    <mergeCell ref="E33:E35"/>
    <mergeCell ref="A36:A40"/>
    <mergeCell ref="E36:E40"/>
    <mergeCell ref="A41:A44"/>
    <mergeCell ref="E41:E44"/>
    <mergeCell ref="A25:A27"/>
    <mergeCell ref="E25:E26"/>
    <mergeCell ref="B26:B27"/>
    <mergeCell ref="C26:C27"/>
    <mergeCell ref="A28:A32"/>
    <mergeCell ref="E28:E30"/>
    <mergeCell ref="A6:A9"/>
    <mergeCell ref="A10:A14"/>
    <mergeCell ref="A15:A17"/>
    <mergeCell ref="A18:A21"/>
    <mergeCell ref="A22:A24"/>
    <mergeCell ref="E6:E9"/>
    <mergeCell ref="E10:E13"/>
    <mergeCell ref="E15:E17"/>
    <mergeCell ref="E18:E21"/>
    <mergeCell ref="E22:E24"/>
  </mergeCells>
  <pageMargins left="0.31496062992125984" right="0.11811023622047245" top="0.35433070866141736" bottom="0.35433070866141736" header="0.31496062992125984" footer="0.31496062992125984"/>
  <pageSetup paperSize="9" scale="78" fitToHeight="5"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ma:contentTypeID="0x010100A1E3210F1145A24580AFFB3AA1826EBD" ma:contentTypeVersion="1" ma:contentTypeDescription="Создание документа." ma:contentTypeScope="" ma:versionID="6d59e70eff75bbaa97d9fb50d52214e2">
  <xsd:schema xmlns:xsd="http://www.w3.org/2001/XMLSchema" xmlns:xs="http://www.w3.org/2001/XMLSchema" xmlns:p="http://schemas.microsoft.com/office/2006/metadata/properties" xmlns:ns1="http://schemas.microsoft.com/sharepoint/v3" targetNamespace="http://schemas.microsoft.com/office/2006/metadata/properties" ma:root="true" ma:fieldsID="d654f6937a502f65bc0d17449c2ee9c3"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Дата начала расписания" ma:internalName="PublishingStartDate">
      <xsd:simpleType>
        <xsd:restriction base="dms:Unknown"/>
      </xsd:simpleType>
    </xsd:element>
    <xsd:element name="PublishingExpirationDate" ma:index="9" nillable="true" ma:displayName="Дата окончания расписания"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DDBBCDF6-FBA8-4331-88CE-372D665C91B6}"/>
</file>

<file path=customXml/itemProps2.xml><?xml version="1.0" encoding="utf-8"?>
<ds:datastoreItem xmlns:ds="http://schemas.openxmlformats.org/officeDocument/2006/customXml" ds:itemID="{1FF9A417-59F9-4D9F-A00E-275D38310C30}"/>
</file>

<file path=customXml/itemProps3.xml><?xml version="1.0" encoding="utf-8"?>
<ds:datastoreItem xmlns:ds="http://schemas.openxmlformats.org/officeDocument/2006/customXml" ds:itemID="{8C7F46F6-773D-459C-8607-49DED1D94C4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5</vt:i4>
      </vt:variant>
    </vt:vector>
  </HeadingPairs>
  <TitlesOfParts>
    <vt:vector size="9" baseType="lpstr">
      <vt:lpstr>Прил.1</vt:lpstr>
      <vt:lpstr>Лист3</vt:lpstr>
      <vt:lpstr>Прил.1 без иных ЦП</vt:lpstr>
      <vt:lpstr>Прил.2</vt:lpstr>
      <vt:lpstr>Прил.1!Заголовки_для_печати</vt:lpstr>
      <vt:lpstr>'Прил.1 без иных ЦП'!Заголовки_для_печати</vt:lpstr>
      <vt:lpstr>Прил.1!Область_печати</vt:lpstr>
      <vt:lpstr>'Прил.1 без иных ЦП'!Область_печати</vt:lpstr>
      <vt:lpstr>Прил.2!Область_печати</vt:lpstr>
    </vt:vector>
  </TitlesOfParts>
  <Company>Home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Некрасова Лилия</dc:creator>
  <cp:lastModifiedBy>Некрасова Лилия</cp:lastModifiedBy>
  <cp:lastPrinted>2013-04-25T09:54:14Z</cp:lastPrinted>
  <dcterms:created xsi:type="dcterms:W3CDTF">2013-04-15T04:48:02Z</dcterms:created>
  <dcterms:modified xsi:type="dcterms:W3CDTF">2013-04-25T10:02:33Z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0x010100A1E3210F1145A24580AFFB3AA1826EBD</vt:lpwstr>
  </property>
</Properties>
</file>